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activeTab="0"/>
  </bookViews>
  <sheets>
    <sheet name="Perso" sheetId="1" r:id="rId1"/>
    <sheet name="perso2" sheetId="2" r:id="rId2"/>
    <sheet name="Grimoire" sheetId="3" r:id="rId3"/>
    <sheet name="Actions" sheetId="4" r:id="rId4"/>
    <sheet name="tab_armes" sheetId="5" r:id="rId5"/>
    <sheet name="armure" sheetId="6" r:id="rId6"/>
    <sheet name="TabDivers" sheetId="7" r:id="rId7"/>
  </sheets>
  <definedNames>
    <definedName name="armesdistance">'tab_armes'!$A$55:$J$91</definedName>
    <definedName name="armesmêlée">'tab_armes'!$A$3:$J$50</definedName>
    <definedName name="armure">'armure'!$A$10:$F$31</definedName>
    <definedName name="BD">'TabDivers'!$G$3:$I$27</definedName>
    <definedName name="Bouclier">'armure'!$A$3:$J$6</definedName>
    <definedName name="Race">'TabDivers'!$A$3:$E$13</definedName>
    <definedName name="test">#REF!</definedName>
    <definedName name="_xlnm.Print_Area" localSheetId="2">'Grimoire'!$A:$IV</definedName>
  </definedNames>
  <calcPr fullCalcOnLoad="1"/>
</workbook>
</file>

<file path=xl/sharedStrings.xml><?xml version="1.0" encoding="utf-8"?>
<sst xmlns="http://schemas.openxmlformats.org/spreadsheetml/2006/main" count="1031" uniqueCount="532">
  <si>
    <t>Corps</t>
  </si>
  <si>
    <t>Agilité</t>
  </si>
  <si>
    <t>Perception</t>
  </si>
  <si>
    <t>Force</t>
  </si>
  <si>
    <t>Résistance</t>
  </si>
  <si>
    <t>Bonus corps</t>
  </si>
  <si>
    <t>Corps noir</t>
  </si>
  <si>
    <t>Esprit</t>
  </si>
  <si>
    <t>Esprit noir</t>
  </si>
  <si>
    <t>Bonus Esprit</t>
  </si>
  <si>
    <t>Volonté</t>
  </si>
  <si>
    <t>Ame</t>
  </si>
  <si>
    <t>Ame noire</t>
  </si>
  <si>
    <t>Charisme</t>
  </si>
  <si>
    <t>Bonus Ame</t>
  </si>
  <si>
    <t>Créativité</t>
  </si>
  <si>
    <t>Mélée</t>
  </si>
  <si>
    <t>Tir</t>
  </si>
  <si>
    <t>Bonus aux dommages</t>
  </si>
  <si>
    <t>Points de vie</t>
  </si>
  <si>
    <t>Points d'héroisme</t>
  </si>
  <si>
    <t>Seuil de bl. Grave</t>
  </si>
  <si>
    <t>Seuil de bl.critique</t>
  </si>
  <si>
    <t>Charge maximum</t>
  </si>
  <si>
    <t>Demi-charge</t>
  </si>
  <si>
    <t>Charge quotidienne</t>
  </si>
  <si>
    <t>ART</t>
  </si>
  <si>
    <t>Emprise</t>
  </si>
  <si>
    <t>Athlétisme</t>
  </si>
  <si>
    <t>Equitation</t>
  </si>
  <si>
    <t>Escalade</t>
  </si>
  <si>
    <t>Esquive</t>
  </si>
  <si>
    <t>Natation</t>
  </si>
  <si>
    <t>Premiers soins</t>
  </si>
  <si>
    <t>Survie</t>
  </si>
  <si>
    <t>Acrobatie</t>
  </si>
  <si>
    <t>Camouflage</t>
  </si>
  <si>
    <t>Chasse</t>
  </si>
  <si>
    <t>Déguisement</t>
  </si>
  <si>
    <t>Fouille</t>
  </si>
  <si>
    <t>Intrigue</t>
  </si>
  <si>
    <t>Jeu</t>
  </si>
  <si>
    <t>Passe-passe</t>
  </si>
  <si>
    <t>Poisons</t>
  </si>
  <si>
    <t>Serrurerie</t>
  </si>
  <si>
    <t>Baratin</t>
  </si>
  <si>
    <t>Diplomatie</t>
  </si>
  <si>
    <t>Eloquence</t>
  </si>
  <si>
    <t>Intendance</t>
  </si>
  <si>
    <t>Négoce</t>
  </si>
  <si>
    <t>Peinture</t>
  </si>
  <si>
    <t>Poésie</t>
  </si>
  <si>
    <t>Astronomie</t>
  </si>
  <si>
    <t>Chirurgie</t>
  </si>
  <si>
    <t>Géographie</t>
  </si>
  <si>
    <t>Herboristerie</t>
  </si>
  <si>
    <t>Histoire et légendes</t>
  </si>
  <si>
    <t>Lois</t>
  </si>
  <si>
    <t>Médecine</t>
  </si>
  <si>
    <t>Navigation</t>
  </si>
  <si>
    <t>Zoologie</t>
  </si>
  <si>
    <t>Accord</t>
  </si>
  <si>
    <t>Cyse</t>
  </si>
  <si>
    <t>Décorum</t>
  </si>
  <si>
    <t>Geste</t>
  </si>
  <si>
    <t>Connaissances des danseurs</t>
  </si>
  <si>
    <t>Cryptogramme</t>
  </si>
  <si>
    <t>Démonologie</t>
  </si>
  <si>
    <t>Harmonie</t>
  </si>
  <si>
    <t>Jorniste</t>
  </si>
  <si>
    <t>Eclipsiste</t>
  </si>
  <si>
    <t>Obscurantiste</t>
  </si>
  <si>
    <t>TAI</t>
  </si>
  <si>
    <t>Mouvement</t>
  </si>
  <si>
    <t>Musique :</t>
  </si>
  <si>
    <t>Savoir-faire :</t>
  </si>
  <si>
    <t>Us et coutumes :</t>
  </si>
  <si>
    <t>Alphabet :</t>
  </si>
  <si>
    <t>Cultes :</t>
  </si>
  <si>
    <t>Langues :</t>
  </si>
  <si>
    <t>Saisons :</t>
  </si>
  <si>
    <t>Arts magiques :</t>
  </si>
  <si>
    <t>Résonance :</t>
  </si>
  <si>
    <t>(</t>
  </si>
  <si>
    <t>)</t>
  </si>
  <si>
    <t>Etiquette :</t>
  </si>
  <si>
    <t xml:space="preserve"> </t>
  </si>
  <si>
    <t>(        )</t>
  </si>
  <si>
    <t>Flamme</t>
  </si>
  <si>
    <t>Flamme noire</t>
  </si>
  <si>
    <t>arme</t>
  </si>
  <si>
    <t>Armure</t>
  </si>
  <si>
    <t>ACTIONS</t>
  </si>
  <si>
    <t>créer enchaînement</t>
  </si>
  <si>
    <t>créativité</t>
  </si>
  <si>
    <t>amortir chute</t>
  </si>
  <si>
    <t>agilité</t>
  </si>
  <si>
    <t>Alphabet</t>
  </si>
  <si>
    <t>comprendre texte</t>
  </si>
  <si>
    <t>intelligence</t>
  </si>
  <si>
    <t>calligraphier</t>
  </si>
  <si>
    <t>imiter écriture</t>
  </si>
  <si>
    <t>frapper</t>
  </si>
  <si>
    <t>mélée</t>
  </si>
  <si>
    <t>connaissance</t>
  </si>
  <si>
    <t>orientation</t>
  </si>
  <si>
    <t>perception</t>
  </si>
  <si>
    <t>identifier constellation</t>
  </si>
  <si>
    <t>Intelligence</t>
  </si>
  <si>
    <t>course</t>
  </si>
  <si>
    <t>résistance</t>
  </si>
  <si>
    <t>saut</t>
  </si>
  <si>
    <t>embobiner</t>
  </si>
  <si>
    <t>jouer comédie</t>
  </si>
  <si>
    <t>se cacher</t>
  </si>
  <si>
    <t>objet sur soi</t>
  </si>
  <si>
    <t>identifier proie</t>
  </si>
  <si>
    <t>construire piège</t>
  </si>
  <si>
    <t>suivre piste</t>
  </si>
  <si>
    <t>dresser animal</t>
  </si>
  <si>
    <t>charisme</t>
  </si>
  <si>
    <t>chirurgie</t>
  </si>
  <si>
    <t>diagnostic</t>
  </si>
  <si>
    <t>opérer</t>
  </si>
  <si>
    <t>Culte</t>
  </si>
  <si>
    <t>détails liturgie</t>
  </si>
  <si>
    <t>intellienge</t>
  </si>
  <si>
    <t>réciter prière</t>
  </si>
  <si>
    <t>déguisement</t>
  </si>
  <si>
    <t>se déguiser</t>
  </si>
  <si>
    <t>ressembler à qqu'un</t>
  </si>
  <si>
    <t>transformer tenue</t>
  </si>
  <si>
    <t>faire entendre raison</t>
  </si>
  <si>
    <t>prendre contact</t>
  </si>
  <si>
    <t>découvrir raison conflit</t>
  </si>
  <si>
    <t>Discrétion</t>
  </si>
  <si>
    <t>préparer discours</t>
  </si>
  <si>
    <t>faire discours</t>
  </si>
  <si>
    <t>acrobatie écuyer</t>
  </si>
  <si>
    <t>besoin monture</t>
  </si>
  <si>
    <t xml:space="preserve">évaluation qualité </t>
  </si>
  <si>
    <t>grimper arbre</t>
  </si>
  <si>
    <t>paroi rocheuse (corde)</t>
  </si>
  <si>
    <t>force</t>
  </si>
  <si>
    <t>rester accroché</t>
  </si>
  <si>
    <t>attaque mélée</t>
  </si>
  <si>
    <t>se mettre à couvert</t>
  </si>
  <si>
    <t>Etiquette</t>
  </si>
  <si>
    <t>connaître titre</t>
  </si>
  <si>
    <t>adapter vocabulaire</t>
  </si>
  <si>
    <t>trouver double fond</t>
  </si>
  <si>
    <t>trouver détail</t>
  </si>
  <si>
    <t>nom commune</t>
  </si>
  <si>
    <t>dessiner carte</t>
  </si>
  <si>
    <t>reconnaître site particulier</t>
  </si>
  <si>
    <t>identifier plante</t>
  </si>
  <si>
    <t>trouver plante</t>
  </si>
  <si>
    <t>préparer remède</t>
  </si>
  <si>
    <t>Histoire &amp; légendes</t>
  </si>
  <si>
    <t>étudier cpte domaine</t>
  </si>
  <si>
    <t>se faire obeir par gérants</t>
  </si>
  <si>
    <t>se renseigner sur qqu'un</t>
  </si>
  <si>
    <t>engager qqu'un sale taf</t>
  </si>
  <si>
    <t>convaincre qqu'un pot vin</t>
  </si>
  <si>
    <t>évaluer niveau adversaire</t>
  </si>
  <si>
    <t>connaître règles</t>
  </si>
  <si>
    <t>tricher</t>
  </si>
  <si>
    <t>Langues</t>
  </si>
  <si>
    <t>identifier accent</t>
  </si>
  <si>
    <t>connaître formules</t>
  </si>
  <si>
    <t>se présenter</t>
  </si>
  <si>
    <t>connaître rouages justice</t>
  </si>
  <si>
    <t>intimider avec loi</t>
  </si>
  <si>
    <t>identifier cause mort</t>
  </si>
  <si>
    <t>diagnostiquer maladie…</t>
  </si>
  <si>
    <t>Musique</t>
  </si>
  <si>
    <t>identifier origine œuvre</t>
  </si>
  <si>
    <t>connaître histoire et œuvre</t>
  </si>
  <si>
    <t>de artiste</t>
  </si>
  <si>
    <t>créer œuvre</t>
  </si>
  <si>
    <t>rapidité</t>
  </si>
  <si>
    <t>endurance</t>
  </si>
  <si>
    <t>plonger</t>
  </si>
  <si>
    <t>estimation</t>
  </si>
  <si>
    <t>marchander</t>
  </si>
  <si>
    <t>identifier tour</t>
  </si>
  <si>
    <t>dérober bourse</t>
  </si>
  <si>
    <t>origine œuvre</t>
  </si>
  <si>
    <t>reconnaître poison</t>
  </si>
  <si>
    <t>obtenir</t>
  </si>
  <si>
    <t>soigner blessure</t>
  </si>
  <si>
    <t xml:space="preserve">déterminer gravité </t>
  </si>
  <si>
    <t>Saisons</t>
  </si>
  <si>
    <t xml:space="preserve">indentifier manifestation </t>
  </si>
  <si>
    <t>magie saison</t>
  </si>
  <si>
    <t>connaître mythe saisonin</t>
  </si>
  <si>
    <t>intellignce</t>
  </si>
  <si>
    <t>Savoir-faire</t>
  </si>
  <si>
    <t>évaluer qualité œuvre</t>
  </si>
  <si>
    <t>connaître œuvre célèbre</t>
  </si>
  <si>
    <t>Sculture</t>
  </si>
  <si>
    <t>concevoir mécanisme</t>
  </si>
  <si>
    <t>crochetage</t>
  </si>
  <si>
    <t>Stratégie</t>
  </si>
  <si>
    <t>créer plan bataille</t>
  </si>
  <si>
    <t>évalur force ennemies</t>
  </si>
  <si>
    <t>allumer feu sans outil</t>
  </si>
  <si>
    <t>trouver subsistance</t>
  </si>
  <si>
    <t>Us &amp; coutumes</t>
  </si>
  <si>
    <t>reconnaître aspect typique</t>
  </si>
  <si>
    <t>Vigilance</t>
  </si>
  <si>
    <t>connaître habitudes</t>
  </si>
  <si>
    <t>identifier animal</t>
  </si>
  <si>
    <t>Connaissance des danseurs</t>
  </si>
  <si>
    <t xml:space="preserve">repérer difformité </t>
  </si>
  <si>
    <t>ou comportement atypique</t>
  </si>
  <si>
    <t>se faire accepter</t>
  </si>
  <si>
    <t>connaître mœurs</t>
  </si>
  <si>
    <t>nouer intrigue</t>
  </si>
  <si>
    <t>connaître insignes</t>
  </si>
  <si>
    <t>recherche bibliothèque</t>
  </si>
  <si>
    <t>repérer phénomène</t>
  </si>
  <si>
    <t>souvenir evt mythique</t>
  </si>
  <si>
    <t>approcher merveille</t>
  </si>
  <si>
    <t>Score</t>
  </si>
  <si>
    <t>Seuil Difficulté</t>
  </si>
  <si>
    <t>Limitant</t>
  </si>
  <si>
    <t>Description Physique :</t>
  </si>
  <si>
    <t>NOM :</t>
  </si>
  <si>
    <t xml:space="preserve">Occupation : </t>
  </si>
  <si>
    <t>Origine :</t>
  </si>
  <si>
    <t>Sexe :</t>
  </si>
  <si>
    <t>Peuple :</t>
  </si>
  <si>
    <t>Age :</t>
  </si>
  <si>
    <t>Taille :</t>
  </si>
  <si>
    <t>Diff jet de vieil :</t>
  </si>
  <si>
    <t xml:space="preserve">Malus </t>
  </si>
  <si>
    <t>Protection</t>
  </si>
  <si>
    <t>Bouclier</t>
  </si>
  <si>
    <t>Initiative</t>
  </si>
  <si>
    <t>Attaque</t>
  </si>
  <si>
    <t>Parade</t>
  </si>
  <si>
    <t>Dommage</t>
  </si>
  <si>
    <t>Selon la hauteur</t>
  </si>
  <si>
    <t>10 paragraphe imprimé / 25 manuscrit archaique</t>
  </si>
  <si>
    <t>Arme mêlée</t>
  </si>
  <si>
    <t>Arme trait</t>
  </si>
  <si>
    <t>For</t>
  </si>
  <si>
    <t>Agi</t>
  </si>
  <si>
    <t>Niv</t>
  </si>
  <si>
    <t>15 à 25 selon matériel et texte</t>
  </si>
  <si>
    <t>10 arme courante / 20 arme culturelle</t>
  </si>
  <si>
    <t>12 avec ciel dégagé</t>
  </si>
  <si>
    <t>10 à 15 selon constellation</t>
  </si>
  <si>
    <t>opposition Vol+Baratin / seduire oppositin Vol</t>
  </si>
  <si>
    <t>10 à 15</t>
  </si>
  <si>
    <t>10 à 20 selon animal</t>
  </si>
  <si>
    <t>15 collet / 20 fosse couverte</t>
  </si>
  <si>
    <t>13 (desert ou neige) à 22 (montagne rocheuse)</t>
  </si>
  <si>
    <t>20 à 28</t>
  </si>
  <si>
    <t>opposition Vol + Baratin</t>
  </si>
  <si>
    <t>opposition Per + Vigilance</t>
  </si>
  <si>
    <t>suivant contact</t>
  </si>
  <si>
    <t>18 permet avoir bonus au moment discours</t>
  </si>
  <si>
    <t>16 à 25 selon obstacle</t>
  </si>
  <si>
    <t>libre 20 minimum</t>
  </si>
  <si>
    <t>16 (22 pour escroquerie bien camouflée)</t>
  </si>
  <si>
    <t>10 à 18</t>
  </si>
  <si>
    <t>13 (forêt) à 23 (en plaine)</t>
  </si>
  <si>
    <t>18 (variable pour faire nouveau contact)</t>
  </si>
  <si>
    <t>11 (capitale) à 25 (village)</t>
  </si>
  <si>
    <t>14 à 24 selon site</t>
  </si>
  <si>
    <t>selon rareté de la plante</t>
  </si>
  <si>
    <t>selon la région</t>
  </si>
  <si>
    <t>opposition Vol + Intendance</t>
  </si>
  <si>
    <t>16 à 21 selon taille domaine</t>
  </si>
  <si>
    <t>14 à 21</t>
  </si>
  <si>
    <t>16 (faire peur paysan) à 26 (assassiner marchand)</t>
  </si>
  <si>
    <t>opposition Vol + Négoce</t>
  </si>
  <si>
    <t>opposition Char + Jeu</t>
  </si>
  <si>
    <t>13 à 18 selon jeu</t>
  </si>
  <si>
    <t>opposition Per + Jeu</t>
  </si>
  <si>
    <t>12 (royaume)  15 (région) 18 (milieu social)</t>
  </si>
  <si>
    <t>Us &amp; Cout</t>
  </si>
  <si>
    <t>Opposition Vol + Lois</t>
  </si>
  <si>
    <t>10 à 20</t>
  </si>
  <si>
    <t>12 à 24</t>
  </si>
  <si>
    <t>14 (artiste célèbre) 19 (important) 26 (méconnu)</t>
  </si>
  <si>
    <t>14 (3 mètres)</t>
  </si>
  <si>
    <t>utiliser sextant</t>
  </si>
  <si>
    <t>commander équipage</t>
  </si>
  <si>
    <t>Opposition Vol</t>
  </si>
  <si>
    <t>prevoir trajectoire</t>
  </si>
  <si>
    <t>14 (bien courant) 23 (bien de luxe)</t>
  </si>
  <si>
    <t>comp liée</t>
  </si>
  <si>
    <t>Opposition Vol + Négoce</t>
  </si>
  <si>
    <t>Opposition Agi + Passe-passe</t>
  </si>
  <si>
    <t>Opposition Per + Vigilance</t>
  </si>
  <si>
    <t>rareté du poison</t>
  </si>
  <si>
    <t>Hist &amp; lég</t>
  </si>
  <si>
    <t>14 normalement + si ennemi brouille carte</t>
  </si>
  <si>
    <t>14 (bois sec) 19 (bois vert) 26 (sous pluie)</t>
  </si>
  <si>
    <t>13 (forêt verdoyante) à 25 (désert)</t>
  </si>
  <si>
    <t>Opposition Agi + Discrétion</t>
  </si>
  <si>
    <t>rareté de l'animal</t>
  </si>
  <si>
    <t>20 (25 si pas marqué)</t>
  </si>
  <si>
    <t>20 à 30</t>
  </si>
  <si>
    <t>intrigue</t>
  </si>
  <si>
    <t>selon notoriété de l'information</t>
  </si>
  <si>
    <t>selon créature</t>
  </si>
  <si>
    <t>Arme mêlée 2</t>
  </si>
  <si>
    <t>Arme mêlée 1</t>
  </si>
  <si>
    <t>Arme trait 2</t>
  </si>
  <si>
    <t>Init</t>
  </si>
  <si>
    <t>Initiavive naturelle</t>
  </si>
  <si>
    <t>Défense naturelle</t>
  </si>
  <si>
    <t>Arme</t>
  </si>
  <si>
    <t>Dommages</t>
  </si>
  <si>
    <t>Epinglette</t>
  </si>
  <si>
    <t>Lamelle</t>
  </si>
  <si>
    <t>Aiguillon</t>
  </si>
  <si>
    <t>Coutelle</t>
  </si>
  <si>
    <t>Demi-hache</t>
  </si>
  <si>
    <t>Matraque</t>
  </si>
  <si>
    <t>Canne</t>
  </si>
  <si>
    <t>Coutelas</t>
  </si>
  <si>
    <t>Dague</t>
  </si>
  <si>
    <t>Fouet</t>
  </si>
  <si>
    <t>Glaive</t>
  </si>
  <si>
    <t>Hachette</t>
  </si>
  <si>
    <t>Main gauche</t>
  </si>
  <si>
    <t>Massette</t>
  </si>
  <si>
    <t>Cimeterre</t>
  </si>
  <si>
    <t>Epée</t>
  </si>
  <si>
    <t>Epée ogre</t>
  </si>
  <si>
    <t>Etoile de fer</t>
  </si>
  <si>
    <t>Fléau d'arme</t>
  </si>
  <si>
    <t>Fleuret</t>
  </si>
  <si>
    <t>Fourchon</t>
  </si>
  <si>
    <t>Hache</t>
  </si>
  <si>
    <t>Hache ogre</t>
  </si>
  <si>
    <t>Marteau de guerre</t>
  </si>
  <si>
    <t>Masse</t>
  </si>
  <si>
    <t>Massue</t>
  </si>
  <si>
    <t>Rapière</t>
  </si>
  <si>
    <t>Sabre</t>
  </si>
  <si>
    <t>Bâton ferré</t>
  </si>
  <si>
    <t>Espadon</t>
  </si>
  <si>
    <t>Grand fléau</t>
  </si>
  <si>
    <t>Grande lance</t>
  </si>
  <si>
    <t>Hache double</t>
  </si>
  <si>
    <t>Hallebarde</t>
  </si>
  <si>
    <t>Lance</t>
  </si>
  <si>
    <t>Lance de cavalier</t>
  </si>
  <si>
    <t>Maillet ogre</t>
  </si>
  <si>
    <t>Pilum</t>
  </si>
  <si>
    <t>Pique</t>
  </si>
  <si>
    <t>Trident</t>
  </si>
  <si>
    <t>Epée géante</t>
  </si>
  <si>
    <t>Hache géante</t>
  </si>
  <si>
    <t>Lance géante</t>
  </si>
  <si>
    <t>Masse géante</t>
  </si>
  <si>
    <t>Tronc d'arbre</t>
  </si>
  <si>
    <t>Maillet géant</t>
  </si>
  <si>
    <t>Pique géante</t>
  </si>
  <si>
    <t>p</t>
  </si>
  <si>
    <t>t</t>
  </si>
  <si>
    <t>c</t>
  </si>
  <si>
    <t>pt</t>
  </si>
  <si>
    <t>tp</t>
  </si>
  <si>
    <t>tc</t>
  </si>
  <si>
    <t>pc</t>
  </si>
  <si>
    <t>ARMES DE MELEE</t>
  </si>
  <si>
    <t>Arme de trait</t>
  </si>
  <si>
    <t>Portée</t>
  </si>
  <si>
    <t>Arc lutin</t>
  </si>
  <si>
    <t>arc court</t>
  </si>
  <si>
    <t>arc court composite</t>
  </si>
  <si>
    <t>Arbalète</t>
  </si>
  <si>
    <t>Arbalète légère</t>
  </si>
  <si>
    <t>Arbalète farfadine</t>
  </si>
  <si>
    <t>Arc</t>
  </si>
  <si>
    <t>Arc composite</t>
  </si>
  <si>
    <t>Arbalète lourde</t>
  </si>
  <si>
    <t>Arc long</t>
  </si>
  <si>
    <t>Baliste</t>
  </si>
  <si>
    <t>Bille (flonde)</t>
  </si>
  <si>
    <t>Caillou</t>
  </si>
  <si>
    <t>Caillou (fronde)</t>
  </si>
  <si>
    <t>Boulet</t>
  </si>
  <si>
    <t>Javelot</t>
  </si>
  <si>
    <t>Hache de lancer</t>
  </si>
  <si>
    <t>Pierre</t>
  </si>
  <si>
    <t>Boulet(fronde)</t>
  </si>
  <si>
    <t>Filet</t>
  </si>
  <si>
    <t>Pavé</t>
  </si>
  <si>
    <t>Pavé (fronde)</t>
  </si>
  <si>
    <t>Rocher</t>
  </si>
  <si>
    <t>Rocher (fronde)</t>
  </si>
  <si>
    <t>(aucune)</t>
  </si>
  <si>
    <t>/</t>
  </si>
  <si>
    <t>Ecu</t>
  </si>
  <si>
    <t>Pavois</t>
  </si>
  <si>
    <t>Targe</t>
  </si>
  <si>
    <t>(aucun)</t>
  </si>
  <si>
    <t>Malus</t>
  </si>
  <si>
    <t>Vètements lourds (veste)</t>
  </si>
  <si>
    <t>Cuir (veste)</t>
  </si>
  <si>
    <t>Cuir et métal (veste)</t>
  </si>
  <si>
    <t>Ecailles (veste)</t>
  </si>
  <si>
    <t>Lamelles (veste)</t>
  </si>
  <si>
    <t>Cottes de mailles (veste)</t>
  </si>
  <si>
    <t>Plâques (veste)</t>
  </si>
  <si>
    <t>Vètements lourds (partielle)</t>
  </si>
  <si>
    <t>Cuir (partielle)</t>
  </si>
  <si>
    <t>Cuir et métal (partielle)</t>
  </si>
  <si>
    <t>Ecailles (partielle)</t>
  </si>
  <si>
    <t>Lamelles (partielle)</t>
  </si>
  <si>
    <t>Cottes de mailles (partielle)</t>
  </si>
  <si>
    <t>Plâques (partielle)</t>
  </si>
  <si>
    <t>Vètements lourds (complète)</t>
  </si>
  <si>
    <t>Cuir (complète)</t>
  </si>
  <si>
    <t>Cuir et métal (complète)</t>
  </si>
  <si>
    <t>Ecailles (complète)</t>
  </si>
  <si>
    <t>Lamelles (complète)</t>
  </si>
  <si>
    <t>Cottes de mailles (complète)</t>
  </si>
  <si>
    <t>Plâques (complète)</t>
  </si>
  <si>
    <t>Prot</t>
  </si>
  <si>
    <t>bouclier</t>
  </si>
  <si>
    <t>Arme mêlée 1 + armure 1</t>
  </si>
  <si>
    <t>Arme mêlée 2 + armure 1</t>
  </si>
  <si>
    <t>Arme mêlée 1 + armure 2</t>
  </si>
  <si>
    <t>Arme mêlée 2 + armure 2</t>
  </si>
  <si>
    <t>Nu</t>
  </si>
  <si>
    <t>Arme trait 1</t>
  </si>
  <si>
    <t>Arme trait 1 + armure 1</t>
  </si>
  <si>
    <t>Arme trait 2 + armure 1</t>
  </si>
  <si>
    <t>Arme trait 1 + armure 2</t>
  </si>
  <si>
    <t>Arme trait 2 + armure 2</t>
  </si>
  <si>
    <t>Mêlée 1 + arm 1 + bouclier</t>
  </si>
  <si>
    <t>Trait 1 + arm 1 + bouclier</t>
  </si>
  <si>
    <t>Mêlée 2 + arm 1 + bouclier</t>
  </si>
  <si>
    <t>Trait 2 + arm 1 + bouclier</t>
  </si>
  <si>
    <t>Mêlée 2 + arm 2 + bouclier</t>
  </si>
  <si>
    <t>Trait 2 + arm 2 + bouclier</t>
  </si>
  <si>
    <t>Mêlée 1 + arm 2 + bouclier</t>
  </si>
  <si>
    <t>Trait 1 + arm 2 + bouclier</t>
  </si>
  <si>
    <t>Dommage total</t>
  </si>
  <si>
    <t>EPREUVES (-3)</t>
  </si>
  <si>
    <t>MARAUDE (-3)</t>
  </si>
  <si>
    <t>SOCIETE (-3)</t>
  </si>
  <si>
    <r>
      <t xml:space="preserve">SAVOIR </t>
    </r>
    <r>
      <rPr>
        <sz val="8"/>
        <rFont val="Merlin"/>
        <family val="2"/>
      </rPr>
      <t>(Impossible)</t>
    </r>
  </si>
  <si>
    <r>
      <t xml:space="preserve">OCCULTE </t>
    </r>
    <r>
      <rPr>
        <sz val="8"/>
        <rFont val="Merlin"/>
        <family val="2"/>
      </rPr>
      <t>(Impossible)</t>
    </r>
  </si>
  <si>
    <t>Peuple</t>
  </si>
  <si>
    <t>Fée noire</t>
  </si>
  <si>
    <t>Nain</t>
  </si>
  <si>
    <t>Lutin</t>
  </si>
  <si>
    <t>Farfadet</t>
  </si>
  <si>
    <t>Humain</t>
  </si>
  <si>
    <t>Ogre</t>
  </si>
  <si>
    <t>Méduse</t>
  </si>
  <si>
    <t>Satyre</t>
  </si>
  <si>
    <t>Minotaure</t>
  </si>
  <si>
    <t>Géant</t>
  </si>
  <si>
    <t>N°</t>
  </si>
  <si>
    <t>Bonus Dommages</t>
  </si>
  <si>
    <t>FOR + TAI</t>
  </si>
  <si>
    <t>BD</t>
  </si>
  <si>
    <t>Sculpture</t>
  </si>
  <si>
    <t>(Autre)</t>
  </si>
  <si>
    <t>Taille</t>
  </si>
  <si>
    <t>Mouv</t>
  </si>
  <si>
    <t>Modif Poids</t>
  </si>
  <si>
    <t>FOR + TAI du perso (+ 2)</t>
  </si>
  <si>
    <t>Poids :</t>
  </si>
  <si>
    <t>Avantages</t>
  </si>
  <si>
    <t>Défauts</t>
  </si>
  <si>
    <t>Coût</t>
  </si>
  <si>
    <t>Peines de ténèbre</t>
  </si>
  <si>
    <t>points de ténèbre</t>
  </si>
  <si>
    <t>Peines de perfidie</t>
  </si>
  <si>
    <t>points de perfidie</t>
  </si>
  <si>
    <t>Saisonins</t>
  </si>
  <si>
    <t>Flammes</t>
  </si>
  <si>
    <t>Bienfaits</t>
  </si>
  <si>
    <t>Equipement</t>
  </si>
  <si>
    <t>actuels</t>
  </si>
  <si>
    <t>Monture</t>
  </si>
  <si>
    <t>Mêlée</t>
  </si>
  <si>
    <t>Empathie</t>
  </si>
  <si>
    <t>Art</t>
  </si>
  <si>
    <t>PdV</t>
  </si>
  <si>
    <t>SBG</t>
  </si>
  <si>
    <t>SBC</t>
  </si>
  <si>
    <t>Tai</t>
  </si>
  <si>
    <t>Compétences</t>
  </si>
  <si>
    <t>Contacts :</t>
  </si>
  <si>
    <t>Obédience</t>
  </si>
  <si>
    <t>Seuil</t>
  </si>
  <si>
    <t>Durée</t>
  </si>
  <si>
    <t>Danse</t>
  </si>
  <si>
    <t>Danses</t>
  </si>
  <si>
    <t>Description</t>
  </si>
  <si>
    <t>Effet</t>
  </si>
  <si>
    <t>Type d'art</t>
  </si>
  <si>
    <t>Pot art mag</t>
  </si>
  <si>
    <t>Emprise :</t>
  </si>
  <si>
    <t>Voie :</t>
  </si>
  <si>
    <t>Résonnance</t>
  </si>
  <si>
    <t>Conn Danseurs :</t>
  </si>
  <si>
    <t>Pot d'Emprise :</t>
  </si>
  <si>
    <t>Pot. Intuitif :</t>
  </si>
  <si>
    <t>Œuvres d'Arts magiques</t>
  </si>
  <si>
    <t>Nom</t>
  </si>
  <si>
    <t>Portée / Zone d'effet</t>
  </si>
  <si>
    <t>Art / Instrument</t>
  </si>
  <si>
    <t>Temps</t>
  </si>
  <si>
    <t>Descrription</t>
  </si>
  <si>
    <t>Portée / zone d'effet</t>
  </si>
  <si>
    <t>Danseur</t>
  </si>
  <si>
    <t>Mémoire</t>
  </si>
  <si>
    <t>Sort</t>
  </si>
  <si>
    <t>Bonus Emp</t>
  </si>
  <si>
    <t>Emp</t>
  </si>
  <si>
    <t>Endu</t>
  </si>
  <si>
    <t>Endu active</t>
  </si>
  <si>
    <t>Notes :</t>
  </si>
  <si>
    <t xml:space="preserve">Notes : </t>
  </si>
  <si>
    <t>Artefacts</t>
  </si>
  <si>
    <t>Pouvoir</t>
  </si>
  <si>
    <t>Activation</t>
  </si>
  <si>
    <t>Discretion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</si>
</sst>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0">
    <font>
      <sz val="10"/>
      <name val="Arial"/>
      <family val="0"/>
    </font>
    <font>
      <sz val="10"/>
      <name val="Merlin"/>
      <family val="2"/>
    </font>
    <font>
      <sz val="11"/>
      <color indexed="9"/>
      <name val="Merlin"/>
      <family val="2"/>
    </font>
    <font>
      <sz val="12"/>
      <color indexed="9"/>
      <name val="Merlin"/>
      <family val="2"/>
    </font>
    <font>
      <sz val="12"/>
      <name val="Merlin"/>
      <family val="2"/>
    </font>
    <font>
      <sz val="8"/>
      <name val="Merlin"/>
      <family val="2"/>
    </font>
    <font>
      <sz val="8"/>
      <name val="Tahoma"/>
      <family val="2"/>
    </font>
    <font>
      <sz val="9"/>
      <name val="Merlin"/>
      <family val="2"/>
    </font>
    <font>
      <sz val="10"/>
      <color indexed="9"/>
      <name val="Merlin"/>
      <family val="2"/>
    </font>
    <font>
      <sz val="8"/>
      <color indexed="9"/>
      <name val="Merlin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3" borderId="1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4" fillId="4" borderId="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4" borderId="12" xfId="0" applyFont="1" applyFill="1" applyBorder="1" applyAlignment="1">
      <alignment horizontal="centerContinuous"/>
    </xf>
    <xf numFmtId="0" fontId="4" fillId="4" borderId="13" xfId="0" applyFont="1" applyFill="1" applyBorder="1" applyAlignment="1">
      <alignment horizontal="centerContinuous"/>
    </xf>
    <xf numFmtId="8" fontId="4" fillId="4" borderId="14" xfId="0" applyNumberFormat="1" applyFont="1" applyFill="1" applyBorder="1" applyAlignment="1">
      <alignment horizontal="centerContinuous"/>
    </xf>
    <xf numFmtId="0" fontId="4" fillId="4" borderId="15" xfId="0" applyFont="1" applyFill="1" applyBorder="1" applyAlignment="1">
      <alignment horizontal="centerContinuous"/>
    </xf>
    <xf numFmtId="0" fontId="4" fillId="4" borderId="14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4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" fontId="1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28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5" fillId="4" borderId="32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33" xfId="0" applyFont="1" applyFill="1" applyBorder="1" applyAlignment="1">
      <alignment/>
    </xf>
    <xf numFmtId="0" fontId="5" fillId="4" borderId="34" xfId="0" applyFont="1" applyFill="1" applyBorder="1" applyAlignment="1">
      <alignment/>
    </xf>
    <xf numFmtId="0" fontId="5" fillId="4" borderId="35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4" borderId="36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0" borderId="22" xfId="0" applyFont="1" applyBorder="1" applyAlignment="1">
      <alignment horizontal="centerContinuous"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4" borderId="2" xfId="0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2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32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34" xfId="0" applyFont="1" applyFill="1" applyBorder="1" applyAlignment="1">
      <alignment/>
    </xf>
    <xf numFmtId="0" fontId="5" fillId="3" borderId="32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/>
    </xf>
    <xf numFmtId="0" fontId="5" fillId="3" borderId="26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5" fillId="3" borderId="35" xfId="0" applyFont="1" applyFill="1" applyBorder="1" applyAlignment="1">
      <alignment/>
    </xf>
    <xf numFmtId="0" fontId="5" fillId="3" borderId="15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7" xfId="0" applyFont="1" applyFill="1" applyBorder="1" applyAlignment="1">
      <alignment/>
    </xf>
    <xf numFmtId="0" fontId="5" fillId="3" borderId="35" xfId="0" applyFont="1" applyFill="1" applyBorder="1" applyAlignment="1">
      <alignment horizontal="left"/>
    </xf>
    <xf numFmtId="1" fontId="1" fillId="0" borderId="42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3" borderId="29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53" xfId="0" applyFont="1" applyBorder="1" applyAlignment="1">
      <alignment/>
    </xf>
    <xf numFmtId="1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0" fontId="1" fillId="0" borderId="48" xfId="0" applyFont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" fontId="1" fillId="0" borderId="58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5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" fontId="1" fillId="0" borderId="54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4" xfId="0" applyFont="1" applyBorder="1" applyAlignment="1">
      <alignment/>
    </xf>
    <xf numFmtId="0" fontId="5" fillId="0" borderId="7" xfId="0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/>
    </xf>
    <xf numFmtId="1" fontId="1" fillId="0" borderId="61" xfId="0" applyNumberFormat="1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4" borderId="32" xfId="0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61" xfId="0" applyFont="1" applyFill="1" applyBorder="1" applyAlignment="1">
      <alignment/>
    </xf>
    <xf numFmtId="0" fontId="1" fillId="4" borderId="61" xfId="0" applyFont="1" applyFill="1" applyBorder="1" applyAlignment="1">
      <alignment horizontal="centerContinuous"/>
    </xf>
    <xf numFmtId="1" fontId="1" fillId="4" borderId="6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Continuous"/>
    </xf>
    <xf numFmtId="1" fontId="1" fillId="0" borderId="5" xfId="0" applyNumberFormat="1" applyFont="1" applyBorder="1" applyAlignment="1">
      <alignment horizontal="centerContinuous"/>
    </xf>
    <xf numFmtId="1" fontId="1" fillId="0" borderId="6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Continuous"/>
    </xf>
    <xf numFmtId="1" fontId="1" fillId="0" borderId="33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4" borderId="31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4" borderId="26" xfId="0" applyNumberFormat="1" applyFont="1" applyFill="1" applyBorder="1" applyAlignment="1">
      <alignment horizontal="center"/>
    </xf>
    <xf numFmtId="1" fontId="1" fillId="4" borderId="37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1" fontId="1" fillId="3" borderId="31" xfId="0" applyNumberFormat="1" applyFont="1" applyFill="1" applyBorder="1" applyAlignment="1">
      <alignment horizontal="center"/>
    </xf>
    <xf numFmtId="1" fontId="1" fillId="3" borderId="34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" fontId="1" fillId="3" borderId="26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1" fontId="1" fillId="3" borderId="3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46" xfId="0" applyFont="1" applyBorder="1" applyAlignment="1">
      <alignment/>
    </xf>
    <xf numFmtId="0" fontId="1" fillId="4" borderId="6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5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23" xfId="0" applyFont="1" applyBorder="1" applyAlignment="1">
      <alignment vertical="top"/>
    </xf>
    <xf numFmtId="0" fontId="1" fillId="0" borderId="41" xfId="0" applyFont="1" applyBorder="1" applyAlignment="1">
      <alignment horizontal="center" vertical="top" wrapText="1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 vertical="top"/>
    </xf>
    <xf numFmtId="0" fontId="1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4" borderId="53" xfId="0" applyFont="1" applyFill="1" applyBorder="1" applyAlignment="1">
      <alignment/>
    </xf>
    <xf numFmtId="0" fontId="1" fillId="0" borderId="59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1" fillId="4" borderId="23" xfId="0" applyFont="1" applyFill="1" applyBorder="1" applyAlignment="1">
      <alignment horizontal="centerContinuous"/>
    </xf>
    <xf numFmtId="0" fontId="1" fillId="4" borderId="18" xfId="0" applyFont="1" applyFill="1" applyBorder="1" applyAlignment="1">
      <alignment horizontal="centerContinuous"/>
    </xf>
    <xf numFmtId="0" fontId="1" fillId="4" borderId="24" xfId="0" applyFont="1" applyFill="1" applyBorder="1" applyAlignment="1">
      <alignment horizontal="centerContinuous"/>
    </xf>
    <xf numFmtId="0" fontId="8" fillId="5" borderId="23" xfId="0" applyFont="1" applyFill="1" applyBorder="1" applyAlignment="1">
      <alignment horizontal="centerContinuous"/>
    </xf>
    <xf numFmtId="0" fontId="1" fillId="5" borderId="24" xfId="0" applyFont="1" applyFill="1" applyBorder="1" applyAlignment="1">
      <alignment horizontal="centerContinuous"/>
    </xf>
    <xf numFmtId="0" fontId="8" fillId="5" borderId="18" xfId="0" applyFont="1" applyFill="1" applyBorder="1" applyAlignment="1">
      <alignment horizontal="centerContinuous"/>
    </xf>
    <xf numFmtId="0" fontId="8" fillId="5" borderId="24" xfId="0" applyFont="1" applyFill="1" applyBorder="1" applyAlignment="1">
      <alignment horizontal="centerContinuous"/>
    </xf>
    <xf numFmtId="0" fontId="1" fillId="4" borderId="55" xfId="0" applyFont="1" applyFill="1" applyBorder="1" applyAlignment="1">
      <alignment/>
    </xf>
    <xf numFmtId="0" fontId="1" fillId="4" borderId="48" xfId="0" applyFont="1" applyFill="1" applyBorder="1" applyAlignment="1">
      <alignment/>
    </xf>
    <xf numFmtId="0" fontId="1" fillId="4" borderId="49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8" fillId="5" borderId="23" xfId="0" applyFont="1" applyFill="1" applyBorder="1" applyAlignment="1">
      <alignment/>
    </xf>
    <xf numFmtId="0" fontId="8" fillId="5" borderId="18" xfId="0" applyFont="1" applyFill="1" applyBorder="1" applyAlignment="1">
      <alignment/>
    </xf>
    <xf numFmtId="0" fontId="1" fillId="0" borderId="69" xfId="0" applyFont="1" applyBorder="1" applyAlignment="1">
      <alignment horizontal="centerContinuous"/>
    </xf>
    <xf numFmtId="0" fontId="1" fillId="0" borderId="70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" fillId="0" borderId="71" xfId="0" applyFont="1" applyBorder="1" applyAlignment="1">
      <alignment/>
    </xf>
    <xf numFmtId="0" fontId="8" fillId="5" borderId="70" xfId="0" applyFont="1" applyFill="1" applyBorder="1" applyAlignment="1">
      <alignment/>
    </xf>
    <xf numFmtId="0" fontId="8" fillId="5" borderId="56" xfId="0" applyFont="1" applyFill="1" applyBorder="1" applyAlignment="1">
      <alignment/>
    </xf>
    <xf numFmtId="0" fontId="9" fillId="5" borderId="18" xfId="0" applyFont="1" applyFill="1" applyBorder="1" applyAlignment="1">
      <alignment horizontal="right"/>
    </xf>
    <xf numFmtId="0" fontId="8" fillId="5" borderId="41" xfId="0" applyFont="1" applyFill="1" applyBorder="1" applyAlignment="1">
      <alignment/>
    </xf>
    <xf numFmtId="0" fontId="8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/>
    </xf>
    <xf numFmtId="0" fontId="8" fillId="5" borderId="7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center"/>
    </xf>
    <xf numFmtId="0" fontId="8" fillId="5" borderId="69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9" fillId="5" borderId="42" xfId="0" applyFont="1" applyFill="1" applyBorder="1" applyAlignment="1">
      <alignment/>
    </xf>
    <xf numFmtId="0" fontId="8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9" fillId="5" borderId="41" xfId="0" applyFont="1" applyFill="1" applyBorder="1" applyAlignment="1">
      <alignment horizontal="center"/>
    </xf>
    <xf numFmtId="0" fontId="8" fillId="3" borderId="41" xfId="0" applyFont="1" applyFill="1" applyBorder="1" applyAlignment="1">
      <alignment/>
    </xf>
    <xf numFmtId="0" fontId="8" fillId="3" borderId="41" xfId="0" applyFont="1" applyFill="1" applyBorder="1" applyAlignment="1">
      <alignment horizontal="center"/>
    </xf>
    <xf numFmtId="0" fontId="3" fillId="5" borderId="18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4" fillId="5" borderId="2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4" fillId="6" borderId="20" xfId="0" applyFont="1" applyFill="1" applyBorder="1" applyAlignment="1">
      <alignment horizontal="centerContinuous"/>
    </xf>
    <xf numFmtId="0" fontId="4" fillId="6" borderId="21" xfId="0" applyFont="1" applyFill="1" applyBorder="1" applyAlignment="1">
      <alignment horizontal="centerContinuous"/>
    </xf>
    <xf numFmtId="0" fontId="4" fillId="6" borderId="22" xfId="0" applyFont="1" applyFill="1" applyBorder="1" applyAlignment="1">
      <alignment horizontal="centerContinuous"/>
    </xf>
    <xf numFmtId="0" fontId="4" fillId="6" borderId="38" xfId="0" applyFont="1" applyFill="1" applyBorder="1" applyAlignment="1">
      <alignment horizontal="centerContinuous"/>
    </xf>
    <xf numFmtId="1" fontId="1" fillId="0" borderId="72" xfId="0" applyNumberFormat="1" applyFont="1" applyBorder="1" applyAlignment="1">
      <alignment horizontal="center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61"/>
  <sheetViews>
    <sheetView showGridLines="0" showZeros="0" tabSelected="1" workbookViewId="0" topLeftCell="A1">
      <selection activeCell="B11" sqref="B11"/>
    </sheetView>
  </sheetViews>
  <sheetFormatPr defaultColWidth="11.421875" defaultRowHeight="12.75"/>
  <cols>
    <col min="1" max="1" width="9.7109375" style="1" customWidth="1"/>
    <col min="2" max="2" width="4.28125" style="1" customWidth="1"/>
    <col min="3" max="3" width="1.7109375" style="1" customWidth="1"/>
    <col min="4" max="4" width="10.7109375" style="1" customWidth="1"/>
    <col min="5" max="5" width="4.28125" style="1" customWidth="1"/>
    <col min="6" max="6" width="2.7109375" style="1" customWidth="1"/>
    <col min="7" max="7" width="9.7109375" style="1" customWidth="1"/>
    <col min="8" max="8" width="4.28125" style="1" customWidth="1"/>
    <col min="9" max="9" width="1.7109375" style="1" customWidth="1"/>
    <col min="10" max="10" width="10.7109375" style="1" customWidth="1"/>
    <col min="11" max="11" width="4.28125" style="1" customWidth="1"/>
    <col min="12" max="12" width="2.7109375" style="1" customWidth="1"/>
    <col min="13" max="13" width="9.7109375" style="1" customWidth="1"/>
    <col min="14" max="14" width="4.28125" style="1" customWidth="1"/>
    <col min="15" max="15" width="1.7109375" style="1" customWidth="1"/>
    <col min="16" max="16" width="10.7109375" style="1" customWidth="1"/>
    <col min="17" max="17" width="4.28125" style="1" customWidth="1"/>
    <col min="18" max="18" width="2.7109375" style="1" customWidth="1"/>
    <col min="19" max="19" width="14.28125" style="1" customWidth="1"/>
    <col min="20" max="20" width="11.421875" style="1" customWidth="1"/>
    <col min="21" max="21" width="15.00390625" style="1" customWidth="1"/>
    <col min="22" max="16384" width="11.421875" style="1" customWidth="1"/>
  </cols>
  <sheetData>
    <row r="1" ht="13.5" customHeight="1">
      <c r="A1" s="45" t="s">
        <v>228</v>
      </c>
    </row>
    <row r="2" spans="1:7" ht="12" customHeight="1">
      <c r="A2" s="1" t="s">
        <v>229</v>
      </c>
      <c r="G2" s="1" t="s">
        <v>230</v>
      </c>
    </row>
    <row r="3" spans="1:14" ht="16.5" customHeight="1">
      <c r="A3" s="1" t="s">
        <v>231</v>
      </c>
      <c r="G3" s="1" t="s">
        <v>232</v>
      </c>
      <c r="H3" s="1">
        <v>5</v>
      </c>
      <c r="M3" s="1" t="s">
        <v>233</v>
      </c>
      <c r="N3" s="3"/>
    </row>
    <row r="4" spans="1:17" ht="13.5" thickBot="1">
      <c r="A4" s="1" t="s">
        <v>235</v>
      </c>
      <c r="G4" s="1" t="s">
        <v>234</v>
      </c>
      <c r="J4" s="1" t="s">
        <v>72</v>
      </c>
      <c r="K4" s="247">
        <f>VLOOKUP(H3,Race,3,FALSE)</f>
        <v>0</v>
      </c>
      <c r="M4" s="1" t="s">
        <v>474</v>
      </c>
      <c r="N4" s="212"/>
      <c r="O4" s="1" t="s">
        <v>73</v>
      </c>
      <c r="Q4" s="247">
        <f>VLOOKUP(H3,Race,4,FALSE)</f>
        <v>3</v>
      </c>
    </row>
    <row r="5" spans="1:18" ht="13.5" thickTop="1">
      <c r="A5" s="97" t="s">
        <v>227</v>
      </c>
      <c r="B5" s="231"/>
      <c r="C5" s="231"/>
      <c r="D5" s="262"/>
      <c r="E5" s="249"/>
      <c r="F5" s="249"/>
      <c r="G5" s="249"/>
      <c r="H5" s="249"/>
      <c r="I5" s="249"/>
      <c r="J5" s="249"/>
      <c r="K5" s="249"/>
      <c r="L5" s="249"/>
      <c r="M5" s="249"/>
      <c r="N5" s="248" t="s">
        <v>19</v>
      </c>
      <c r="O5" s="249"/>
      <c r="P5" s="249"/>
      <c r="Q5" s="323">
        <f>E24</f>
        <v>0</v>
      </c>
      <c r="R5" s="250"/>
    </row>
    <row r="6" spans="1:18" ht="10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 t="s">
        <v>19</v>
      </c>
      <c r="O6" s="3"/>
      <c r="P6" s="3"/>
      <c r="Q6" s="3"/>
      <c r="R6" s="4"/>
    </row>
    <row r="7" spans="1:18" ht="11.2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8"/>
      <c r="P7" s="251" t="s">
        <v>486</v>
      </c>
      <c r="Q7" s="159"/>
      <c r="R7" s="9"/>
    </row>
    <row r="8" spans="1:18" ht="16.5" thickBot="1">
      <c r="A8" s="285"/>
      <c r="B8" s="286"/>
      <c r="C8" s="286"/>
      <c r="D8" s="286"/>
      <c r="E8" s="286"/>
      <c r="F8" s="286"/>
      <c r="G8" s="310" t="s">
        <v>88</v>
      </c>
      <c r="H8" s="286"/>
      <c r="I8" s="286"/>
      <c r="J8" s="286"/>
      <c r="K8" s="130">
        <f>MIN(B11,H11,N11)</f>
        <v>1</v>
      </c>
      <c r="L8" s="286"/>
      <c r="M8" s="310" t="s">
        <v>89</v>
      </c>
      <c r="N8" s="286"/>
      <c r="O8" s="286"/>
      <c r="P8" s="286"/>
      <c r="Q8" s="141">
        <f>MIN(E11,K11,Q11)</f>
        <v>0</v>
      </c>
      <c r="R8" s="284"/>
    </row>
    <row r="9" spans="1:18" ht="18" customHeight="1">
      <c r="A9" s="319" t="s">
        <v>0</v>
      </c>
      <c r="B9" s="320"/>
      <c r="C9" s="320"/>
      <c r="D9" s="320"/>
      <c r="E9" s="321"/>
      <c r="F9" s="322"/>
      <c r="G9" s="319" t="s">
        <v>7</v>
      </c>
      <c r="H9" s="320"/>
      <c r="I9" s="320"/>
      <c r="J9" s="320"/>
      <c r="K9" s="320"/>
      <c r="L9" s="321"/>
      <c r="M9" s="319" t="s">
        <v>11</v>
      </c>
      <c r="N9" s="320"/>
      <c r="O9" s="320"/>
      <c r="P9" s="320"/>
      <c r="Q9" s="321"/>
      <c r="R9" s="321"/>
    </row>
    <row r="10" spans="1:18" ht="4.5" customHeight="1">
      <c r="A10" s="21"/>
      <c r="B10" s="22"/>
      <c r="C10" s="22"/>
      <c r="D10" s="22"/>
      <c r="E10" s="22"/>
      <c r="F10" s="23"/>
      <c r="G10" s="21"/>
      <c r="H10" s="22"/>
      <c r="I10" s="22"/>
      <c r="J10" s="22"/>
      <c r="K10" s="22"/>
      <c r="L10" s="23"/>
      <c r="M10" s="21"/>
      <c r="N10" s="22"/>
      <c r="O10" s="22"/>
      <c r="P10" s="22"/>
      <c r="Q10" s="22"/>
      <c r="R10" s="23"/>
    </row>
    <row r="11" spans="1:18" ht="12.75">
      <c r="A11" s="2" t="s">
        <v>0</v>
      </c>
      <c r="B11" s="51">
        <v>1</v>
      </c>
      <c r="C11" s="3"/>
      <c r="D11" s="3" t="s">
        <v>6</v>
      </c>
      <c r="E11" s="51">
        <v>0</v>
      </c>
      <c r="F11" s="4"/>
      <c r="G11" s="2" t="s">
        <v>7</v>
      </c>
      <c r="H11" s="51">
        <v>1</v>
      </c>
      <c r="I11" s="3"/>
      <c r="J11" s="3" t="s">
        <v>8</v>
      </c>
      <c r="K11" s="51">
        <v>0</v>
      </c>
      <c r="L11" s="4"/>
      <c r="M11" s="2" t="s">
        <v>11</v>
      </c>
      <c r="N11" s="51">
        <v>1</v>
      </c>
      <c r="O11" s="3"/>
      <c r="P11" s="3" t="s">
        <v>12</v>
      </c>
      <c r="Q11" s="51">
        <v>0</v>
      </c>
      <c r="R11" s="4"/>
    </row>
    <row r="12" spans="1:18" ht="14.25" customHeight="1">
      <c r="A12" s="5" t="s">
        <v>5</v>
      </c>
      <c r="B12" s="6"/>
      <c r="C12" s="6"/>
      <c r="D12" s="6"/>
      <c r="E12" s="51">
        <f>B11-E11</f>
        <v>1</v>
      </c>
      <c r="F12" s="192"/>
      <c r="G12" s="5" t="s">
        <v>9</v>
      </c>
      <c r="H12" s="6"/>
      <c r="I12" s="6"/>
      <c r="J12" s="6"/>
      <c r="K12" s="51">
        <f>H11-K11</f>
        <v>1</v>
      </c>
      <c r="L12" s="192"/>
      <c r="M12" s="5" t="s">
        <v>14</v>
      </c>
      <c r="N12" s="6"/>
      <c r="O12" s="6"/>
      <c r="P12" s="6"/>
      <c r="Q12" s="51">
        <f>N11-Q11</f>
        <v>1</v>
      </c>
      <c r="R12" s="192"/>
    </row>
    <row r="13" spans="1:18" ht="6" customHeight="1">
      <c r="A13" s="12"/>
      <c r="B13" s="13"/>
      <c r="C13" s="13"/>
      <c r="D13" s="13"/>
      <c r="E13" s="14"/>
      <c r="F13" s="15"/>
      <c r="G13" s="12"/>
      <c r="H13" s="13"/>
      <c r="I13" s="13"/>
      <c r="J13" s="13"/>
      <c r="K13" s="14"/>
      <c r="L13" s="15"/>
      <c r="M13" s="12"/>
      <c r="N13" s="13"/>
      <c r="O13" s="13"/>
      <c r="P13" s="13"/>
      <c r="Q13" s="14"/>
      <c r="R13" s="15"/>
    </row>
    <row r="14" spans="1:18" ht="6" customHeight="1">
      <c r="A14" s="17"/>
      <c r="B14" s="18"/>
      <c r="C14" s="18"/>
      <c r="D14" s="18"/>
      <c r="E14" s="19"/>
      <c r="F14" s="20"/>
      <c r="G14" s="17"/>
      <c r="H14" s="18"/>
      <c r="I14" s="18"/>
      <c r="J14" s="18"/>
      <c r="K14" s="19"/>
      <c r="L14" s="20"/>
      <c r="M14" s="17"/>
      <c r="N14" s="18"/>
      <c r="O14" s="18"/>
      <c r="P14" s="18"/>
      <c r="Q14" s="19"/>
      <c r="R14" s="20"/>
    </row>
    <row r="15" spans="1:18" ht="12.75">
      <c r="A15" s="2" t="s">
        <v>1</v>
      </c>
      <c r="B15" s="51"/>
      <c r="C15" s="3"/>
      <c r="D15" s="3" t="s">
        <v>3</v>
      </c>
      <c r="E15" s="51">
        <v>0</v>
      </c>
      <c r="F15" s="4"/>
      <c r="G15" s="5" t="s">
        <v>108</v>
      </c>
      <c r="H15" s="6"/>
      <c r="I15" s="6"/>
      <c r="J15" s="6"/>
      <c r="K15" s="51"/>
      <c r="L15" s="4"/>
      <c r="M15" s="5" t="s">
        <v>13</v>
      </c>
      <c r="N15" s="6"/>
      <c r="O15" s="6"/>
      <c r="P15" s="6"/>
      <c r="Q15" s="51"/>
      <c r="R15" s="4"/>
    </row>
    <row r="16" spans="1:18" ht="6" customHeight="1">
      <c r="A16" s="2"/>
      <c r="B16" s="3"/>
      <c r="C16" s="3"/>
      <c r="D16" s="3"/>
      <c r="E16" s="3"/>
      <c r="F16" s="4"/>
      <c r="G16" s="5"/>
      <c r="H16" s="6"/>
      <c r="I16" s="6"/>
      <c r="J16" s="6"/>
      <c r="K16" s="3"/>
      <c r="L16" s="4"/>
      <c r="M16" s="5"/>
      <c r="N16" s="6"/>
      <c r="O16" s="6"/>
      <c r="P16" s="6"/>
      <c r="Q16" s="3"/>
      <c r="R16" s="4"/>
    </row>
    <row r="17" spans="1:18" ht="12.75">
      <c r="A17" s="2" t="s">
        <v>2</v>
      </c>
      <c r="B17" s="51"/>
      <c r="C17" s="3"/>
      <c r="D17" s="3" t="s">
        <v>4</v>
      </c>
      <c r="E17" s="51">
        <v>0</v>
      </c>
      <c r="F17" s="4"/>
      <c r="G17" s="5" t="s">
        <v>10</v>
      </c>
      <c r="H17" s="6"/>
      <c r="I17" s="6"/>
      <c r="J17" s="6"/>
      <c r="K17" s="51"/>
      <c r="L17" s="4"/>
      <c r="M17" s="5" t="s">
        <v>15</v>
      </c>
      <c r="N17" s="6"/>
      <c r="O17" s="6"/>
      <c r="P17" s="6"/>
      <c r="Q17" s="51"/>
      <c r="R17" s="4"/>
    </row>
    <row r="18" spans="1:18" ht="4.5" customHeight="1" thickBot="1">
      <c r="A18" s="7"/>
      <c r="B18" s="8"/>
      <c r="C18" s="8"/>
      <c r="D18" s="8"/>
      <c r="E18" s="8"/>
      <c r="F18" s="9"/>
      <c r="G18" s="10"/>
      <c r="H18" s="11"/>
      <c r="I18" s="11"/>
      <c r="J18" s="11"/>
      <c r="K18" s="8"/>
      <c r="L18" s="9"/>
      <c r="M18" s="10"/>
      <c r="N18" s="11"/>
      <c r="O18" s="11"/>
      <c r="P18" s="11"/>
      <c r="Q18" s="8"/>
      <c r="R18" s="9"/>
    </row>
    <row r="19" spans="1:18" ht="2.25" customHeight="1">
      <c r="A19" s="311"/>
      <c r="B19" s="312"/>
      <c r="C19" s="312"/>
      <c r="D19" s="312"/>
      <c r="E19" s="312"/>
      <c r="F19" s="313"/>
      <c r="G19" s="314"/>
      <c r="H19" s="314"/>
      <c r="I19" s="314"/>
      <c r="J19" s="314"/>
      <c r="K19" s="314"/>
      <c r="L19" s="315"/>
      <c r="M19" s="316"/>
      <c r="N19" s="317"/>
      <c r="O19" s="317"/>
      <c r="P19" s="317"/>
      <c r="Q19" s="317"/>
      <c r="R19" s="318"/>
    </row>
    <row r="20" spans="1:18" ht="15.75">
      <c r="A20" s="24" t="s">
        <v>16</v>
      </c>
      <c r="B20" s="25"/>
      <c r="C20" s="25"/>
      <c r="D20" s="25"/>
      <c r="E20" s="52">
        <f>ROUNDDOWN(((E15+(B15*2))/3),0)</f>
        <v>0</v>
      </c>
      <c r="F20" s="28"/>
      <c r="G20" s="38" t="s">
        <v>450</v>
      </c>
      <c r="H20" s="38"/>
      <c r="I20" s="38"/>
      <c r="J20" s="38"/>
      <c r="K20" s="38"/>
      <c r="L20" s="40"/>
      <c r="M20" s="30" t="s">
        <v>80</v>
      </c>
      <c r="N20" s="3"/>
      <c r="O20" s="3"/>
      <c r="P20" s="3"/>
      <c r="Q20" s="51"/>
      <c r="R20" s="41"/>
    </row>
    <row r="21" spans="1:18" ht="15.75">
      <c r="A21" s="24" t="s">
        <v>17</v>
      </c>
      <c r="B21" s="25"/>
      <c r="C21" s="25"/>
      <c r="D21" s="25"/>
      <c r="E21" s="52">
        <f>ROUNDDOWN((B15+B17)/2,0)</f>
        <v>0</v>
      </c>
      <c r="F21" s="28"/>
      <c r="G21" s="3" t="s">
        <v>45</v>
      </c>
      <c r="H21" s="3"/>
      <c r="I21" s="3" t="s">
        <v>83</v>
      </c>
      <c r="J21" s="42" t="s">
        <v>84</v>
      </c>
      <c r="K21" s="51">
        <v>0</v>
      </c>
      <c r="L21" s="51"/>
      <c r="M21" s="30"/>
      <c r="N21" s="3"/>
      <c r="O21" s="3" t="s">
        <v>83</v>
      </c>
      <c r="P21" s="42" t="s">
        <v>84</v>
      </c>
      <c r="Q21" s="51">
        <v>0</v>
      </c>
      <c r="R21" s="16"/>
    </row>
    <row r="22" spans="1:18" ht="15.75">
      <c r="A22" s="24" t="s">
        <v>18</v>
      </c>
      <c r="B22" s="25"/>
      <c r="C22" s="25"/>
      <c r="D22" s="25"/>
      <c r="E22" s="52">
        <f>VLOOKUP(TabDivers!K3,BD,3,FALSE)</f>
        <v>-4</v>
      </c>
      <c r="F22" s="28"/>
      <c r="G22" s="3" t="s">
        <v>46</v>
      </c>
      <c r="H22" s="3"/>
      <c r="I22" s="3" t="s">
        <v>83</v>
      </c>
      <c r="J22" s="42" t="s">
        <v>84</v>
      </c>
      <c r="K22" s="51">
        <v>0</v>
      </c>
      <c r="L22" s="51"/>
      <c r="M22" s="30"/>
      <c r="N22" s="3"/>
      <c r="O22" s="3" t="s">
        <v>83</v>
      </c>
      <c r="P22" s="42" t="s">
        <v>84</v>
      </c>
      <c r="Q22" s="51">
        <v>0</v>
      </c>
      <c r="R22" s="16"/>
    </row>
    <row r="23" spans="1:18" ht="15.75">
      <c r="A23" s="24" t="s">
        <v>20</v>
      </c>
      <c r="B23" s="25"/>
      <c r="C23" s="25"/>
      <c r="D23" s="25"/>
      <c r="E23" s="52"/>
      <c r="F23" s="28"/>
      <c r="G23" s="3" t="s">
        <v>47</v>
      </c>
      <c r="H23" s="3"/>
      <c r="I23" s="3" t="s">
        <v>83</v>
      </c>
      <c r="J23" s="42" t="s">
        <v>84</v>
      </c>
      <c r="K23" s="51">
        <v>0</v>
      </c>
      <c r="L23" s="51"/>
      <c r="M23" s="30" t="s">
        <v>203</v>
      </c>
      <c r="N23" s="3"/>
      <c r="O23" s="3" t="s">
        <v>83</v>
      </c>
      <c r="P23" s="42" t="s">
        <v>84</v>
      </c>
      <c r="Q23" s="51">
        <v>0</v>
      </c>
      <c r="R23" s="16"/>
    </row>
    <row r="24" spans="1:18" ht="15.75">
      <c r="A24" s="24" t="s">
        <v>19</v>
      </c>
      <c r="B24" s="25"/>
      <c r="C24" s="25"/>
      <c r="D24" s="25"/>
      <c r="E24" s="52"/>
      <c r="F24" s="28"/>
      <c r="G24" s="3" t="s">
        <v>85</v>
      </c>
      <c r="H24" s="3"/>
      <c r="I24" s="3"/>
      <c r="J24" s="3"/>
      <c r="K24" s="51"/>
      <c r="L24" s="51"/>
      <c r="M24" s="30" t="s">
        <v>60</v>
      </c>
      <c r="N24" s="3"/>
      <c r="O24" s="3" t="s">
        <v>83</v>
      </c>
      <c r="P24" s="42" t="s">
        <v>84</v>
      </c>
      <c r="Q24" s="51">
        <v>0</v>
      </c>
      <c r="R24" s="16"/>
    </row>
    <row r="25" spans="1:18" ht="15.75">
      <c r="A25" s="24" t="s">
        <v>21</v>
      </c>
      <c r="B25" s="25"/>
      <c r="C25" s="25"/>
      <c r="D25" s="25"/>
      <c r="E25" s="52">
        <f>ROUNDDOWN(E24/3,0)</f>
        <v>0</v>
      </c>
      <c r="F25" s="28"/>
      <c r="G25" s="3"/>
      <c r="H25" s="3"/>
      <c r="I25" s="3" t="s">
        <v>83</v>
      </c>
      <c r="J25" s="42" t="s">
        <v>84</v>
      </c>
      <c r="K25" s="51">
        <v>0</v>
      </c>
      <c r="L25" s="51"/>
      <c r="M25" s="30"/>
      <c r="N25" s="3"/>
      <c r="O25" s="3"/>
      <c r="P25" s="3"/>
      <c r="Q25" s="16"/>
      <c r="R25" s="16"/>
    </row>
    <row r="26" spans="1:18" ht="15.75">
      <c r="A26" s="24" t="s">
        <v>22</v>
      </c>
      <c r="B26" s="25"/>
      <c r="C26" s="25"/>
      <c r="D26" s="25"/>
      <c r="E26" s="52">
        <f>ROUNDDOWN(E24/2,0)</f>
        <v>0</v>
      </c>
      <c r="F26" s="28"/>
      <c r="G26" s="3"/>
      <c r="H26" s="3"/>
      <c r="I26" s="3" t="s">
        <v>83</v>
      </c>
      <c r="J26" s="42" t="s">
        <v>84</v>
      </c>
      <c r="K26" s="51">
        <v>0</v>
      </c>
      <c r="L26" s="51"/>
      <c r="M26" s="39" t="s">
        <v>452</v>
      </c>
      <c r="N26" s="38"/>
      <c r="O26" s="38"/>
      <c r="P26" s="38"/>
      <c r="Q26" s="38"/>
      <c r="R26" s="40"/>
    </row>
    <row r="27" spans="1:18" ht="15.75">
      <c r="A27" s="24" t="s">
        <v>23</v>
      </c>
      <c r="B27" s="25"/>
      <c r="C27" s="25"/>
      <c r="D27" s="25"/>
      <c r="E27" s="52">
        <f>(VLOOKUP(H3,Race,5,FALSE))*($E$15+$E$17)</f>
        <v>0</v>
      </c>
      <c r="F27" s="28"/>
      <c r="G27" s="3"/>
      <c r="H27" s="3"/>
      <c r="I27" s="3" t="s">
        <v>83</v>
      </c>
      <c r="J27" s="42" t="s">
        <v>84</v>
      </c>
      <c r="K27" s="51">
        <v>0</v>
      </c>
      <c r="L27" s="51"/>
      <c r="M27" s="30" t="s">
        <v>81</v>
      </c>
      <c r="N27" s="3"/>
      <c r="O27" s="3"/>
      <c r="P27" s="3"/>
      <c r="Q27" s="51"/>
      <c r="R27" s="51"/>
    </row>
    <row r="28" spans="1:18" ht="15.75">
      <c r="A28" s="24" t="s">
        <v>24</v>
      </c>
      <c r="B28" s="25"/>
      <c r="C28" s="25"/>
      <c r="D28" s="25"/>
      <c r="E28" s="52">
        <f>ROUNDDOWN(E27/2,0)</f>
        <v>0</v>
      </c>
      <c r="F28" s="28"/>
      <c r="G28" s="3" t="s">
        <v>48</v>
      </c>
      <c r="H28" s="3"/>
      <c r="I28" s="3" t="s">
        <v>83</v>
      </c>
      <c r="J28" s="42" t="s">
        <v>84</v>
      </c>
      <c r="K28" s="51">
        <v>0</v>
      </c>
      <c r="L28" s="51"/>
      <c r="M28" s="30" t="s">
        <v>61</v>
      </c>
      <c r="N28" s="3"/>
      <c r="O28" s="3" t="s">
        <v>83</v>
      </c>
      <c r="P28" s="42" t="s">
        <v>84</v>
      </c>
      <c r="Q28" s="51">
        <v>0</v>
      </c>
      <c r="R28" s="51"/>
    </row>
    <row r="29" spans="1:18" ht="15.75">
      <c r="A29" s="24" t="s">
        <v>25</v>
      </c>
      <c r="B29" s="25"/>
      <c r="C29" s="25"/>
      <c r="D29" s="25"/>
      <c r="E29" s="52">
        <f>ROUNDDOWN(E27/4,0)</f>
        <v>0</v>
      </c>
      <c r="F29" s="28"/>
      <c r="G29" s="3" t="s">
        <v>74</v>
      </c>
      <c r="H29" s="3"/>
      <c r="I29" s="3"/>
      <c r="J29" s="3"/>
      <c r="K29" s="51"/>
      <c r="L29" s="51"/>
      <c r="M29" s="30" t="s">
        <v>62</v>
      </c>
      <c r="N29" s="3"/>
      <c r="O29" s="3" t="s">
        <v>83</v>
      </c>
      <c r="P29" s="42" t="s">
        <v>84</v>
      </c>
      <c r="Q29" s="51">
        <v>0</v>
      </c>
      <c r="R29" s="51"/>
    </row>
    <row r="30" spans="1:18" ht="15.75">
      <c r="A30" s="24" t="s">
        <v>26</v>
      </c>
      <c r="B30" s="25"/>
      <c r="C30" s="25"/>
      <c r="D30" s="25"/>
      <c r="E30" s="52">
        <f>ROUNDDOWN((Q15+Q17)/2,0)</f>
        <v>0</v>
      </c>
      <c r="F30" s="28"/>
      <c r="G30" s="3"/>
      <c r="H30" s="3"/>
      <c r="I30" s="3" t="s">
        <v>83</v>
      </c>
      <c r="J30" s="42" t="s">
        <v>84</v>
      </c>
      <c r="K30" s="51">
        <v>0</v>
      </c>
      <c r="L30" s="51"/>
      <c r="M30" s="30" t="s">
        <v>63</v>
      </c>
      <c r="N30" s="3"/>
      <c r="O30" s="3" t="s">
        <v>83</v>
      </c>
      <c r="P30" s="42" t="s">
        <v>84</v>
      </c>
      <c r="Q30" s="51">
        <v>0</v>
      </c>
      <c r="R30" s="51"/>
    </row>
    <row r="31" spans="1:18" ht="15.75">
      <c r="A31" s="24" t="s">
        <v>27</v>
      </c>
      <c r="B31" s="25"/>
      <c r="C31" s="25"/>
      <c r="D31" s="25"/>
      <c r="E31" s="52"/>
      <c r="F31" s="28"/>
      <c r="G31" s="3"/>
      <c r="H31" s="3"/>
      <c r="I31" s="3" t="s">
        <v>83</v>
      </c>
      <c r="J31" s="42" t="s">
        <v>84</v>
      </c>
      <c r="K31" s="51">
        <v>0</v>
      </c>
      <c r="L31" s="53"/>
      <c r="M31" s="30" t="s">
        <v>64</v>
      </c>
      <c r="N31" s="3"/>
      <c r="O31" s="3" t="s">
        <v>83</v>
      </c>
      <c r="P31" s="42" t="s">
        <v>84</v>
      </c>
      <c r="Q31" s="51">
        <v>0</v>
      </c>
      <c r="R31" s="53"/>
    </row>
    <row r="32" spans="1:18" ht="5.25" customHeight="1" thickBot="1">
      <c r="A32" s="26"/>
      <c r="B32" s="27"/>
      <c r="C32" s="27"/>
      <c r="D32" s="27"/>
      <c r="E32" s="27"/>
      <c r="F32" s="29"/>
      <c r="G32" s="3"/>
      <c r="H32" s="3"/>
      <c r="I32" s="3"/>
      <c r="J32" s="3"/>
      <c r="K32" s="51"/>
      <c r="L32" s="54"/>
      <c r="M32" s="30"/>
      <c r="N32" s="3"/>
      <c r="O32" s="3"/>
      <c r="P32" s="3"/>
      <c r="Q32" s="51"/>
      <c r="R32" s="54"/>
    </row>
    <row r="33" spans="1:18" ht="15.75">
      <c r="A33" s="35" t="s">
        <v>448</v>
      </c>
      <c r="B33" s="36"/>
      <c r="C33" s="36"/>
      <c r="D33" s="36"/>
      <c r="E33" s="36"/>
      <c r="F33" s="36"/>
      <c r="G33" s="30" t="s">
        <v>49</v>
      </c>
      <c r="H33" s="3"/>
      <c r="I33" s="3" t="s">
        <v>83</v>
      </c>
      <c r="J33" s="42" t="s">
        <v>84</v>
      </c>
      <c r="K33" s="51">
        <v>0</v>
      </c>
      <c r="L33" s="51"/>
      <c r="M33" s="30" t="s">
        <v>65</v>
      </c>
      <c r="N33" s="3"/>
      <c r="O33" s="3"/>
      <c r="P33" s="3"/>
      <c r="Q33" s="51">
        <v>0</v>
      </c>
      <c r="R33" s="51"/>
    </row>
    <row r="34" spans="1:18" ht="12.75">
      <c r="A34" s="324"/>
      <c r="B34" s="3"/>
      <c r="C34" s="1" t="s">
        <v>83</v>
      </c>
      <c r="D34" s="42" t="s">
        <v>84</v>
      </c>
      <c r="E34" s="51">
        <v>0</v>
      </c>
      <c r="F34" s="51"/>
      <c r="G34" s="30" t="s">
        <v>50</v>
      </c>
      <c r="H34" s="3"/>
      <c r="I34" s="3" t="s">
        <v>83</v>
      </c>
      <c r="J34" s="42" t="s">
        <v>84</v>
      </c>
      <c r="K34" s="51">
        <v>0</v>
      </c>
      <c r="L34" s="51"/>
      <c r="M34" s="30" t="s">
        <v>66</v>
      </c>
      <c r="N34" s="3"/>
      <c r="O34" s="3" t="s">
        <v>83</v>
      </c>
      <c r="P34" s="42" t="s">
        <v>84</v>
      </c>
      <c r="Q34" s="51">
        <v>0</v>
      </c>
      <c r="R34" s="51"/>
    </row>
    <row r="35" spans="1:18" ht="12.75">
      <c r="A35" s="324"/>
      <c r="B35" s="3"/>
      <c r="C35" s="3" t="s">
        <v>83</v>
      </c>
      <c r="D35" s="42" t="s">
        <v>84</v>
      </c>
      <c r="E35" s="51">
        <v>0</v>
      </c>
      <c r="F35" s="51"/>
      <c r="G35" s="30" t="s">
        <v>51</v>
      </c>
      <c r="H35" s="3"/>
      <c r="I35" s="3" t="s">
        <v>83</v>
      </c>
      <c r="J35" s="42" t="s">
        <v>84</v>
      </c>
      <c r="K35" s="51">
        <v>0</v>
      </c>
      <c r="L35" s="51"/>
      <c r="M35" s="30" t="s">
        <v>67</v>
      </c>
      <c r="N35" s="3"/>
      <c r="O35" s="3" t="s">
        <v>83</v>
      </c>
      <c r="P35" s="42" t="s">
        <v>84</v>
      </c>
      <c r="Q35" s="51">
        <v>0</v>
      </c>
      <c r="R35" s="51"/>
    </row>
    <row r="36" spans="1:18" ht="12.75">
      <c r="A36" s="324"/>
      <c r="B36" s="3"/>
      <c r="C36" s="3" t="s">
        <v>83</v>
      </c>
      <c r="D36" s="42" t="s">
        <v>84</v>
      </c>
      <c r="E36" s="51">
        <v>0</v>
      </c>
      <c r="F36" s="51"/>
      <c r="G36" s="30" t="s">
        <v>75</v>
      </c>
      <c r="H36" s="3"/>
      <c r="I36" s="3"/>
      <c r="J36" s="3"/>
      <c r="K36" s="51">
        <v>0</v>
      </c>
      <c r="L36" s="51"/>
      <c r="M36" s="30" t="s">
        <v>68</v>
      </c>
      <c r="N36" s="3"/>
      <c r="O36" s="3" t="s">
        <v>83</v>
      </c>
      <c r="P36" s="42" t="s">
        <v>84</v>
      </c>
      <c r="Q36" s="51">
        <v>0</v>
      </c>
      <c r="R36" s="51"/>
    </row>
    <row r="37" spans="1:18" ht="12.75">
      <c r="A37" s="324"/>
      <c r="B37" s="3"/>
      <c r="C37" s="3" t="s">
        <v>83</v>
      </c>
      <c r="D37" s="42" t="s">
        <v>84</v>
      </c>
      <c r="E37" s="51">
        <v>0</v>
      </c>
      <c r="F37" s="51"/>
      <c r="G37" s="30"/>
      <c r="H37" s="3"/>
      <c r="I37" s="3" t="s">
        <v>83</v>
      </c>
      <c r="J37" s="42" t="s">
        <v>84</v>
      </c>
      <c r="K37" s="51">
        <v>0</v>
      </c>
      <c r="L37" s="51"/>
      <c r="Q37" s="51"/>
      <c r="R37" s="51"/>
    </row>
    <row r="38" spans="1:18" ht="12.75">
      <c r="A38" s="193" t="s">
        <v>428</v>
      </c>
      <c r="B38" s="3"/>
      <c r="C38" s="3" t="s">
        <v>83</v>
      </c>
      <c r="D38" s="42" t="s">
        <v>84</v>
      </c>
      <c r="E38" s="51">
        <v>0</v>
      </c>
      <c r="F38" s="51"/>
      <c r="G38" s="30" t="s">
        <v>468</v>
      </c>
      <c r="H38" s="3"/>
      <c r="I38" s="3" t="s">
        <v>83</v>
      </c>
      <c r="J38" s="42" t="s">
        <v>84</v>
      </c>
      <c r="K38" s="51">
        <v>0</v>
      </c>
      <c r="L38" s="51"/>
      <c r="M38" s="30" t="s">
        <v>82</v>
      </c>
      <c r="N38" s="3"/>
      <c r="O38" s="3"/>
      <c r="P38" s="3"/>
      <c r="Q38" s="51"/>
      <c r="R38" s="51"/>
    </row>
    <row r="39" spans="1:18" ht="12.75">
      <c r="A39" s="30" t="s">
        <v>28</v>
      </c>
      <c r="B39" s="3"/>
      <c r="C39" s="3" t="s">
        <v>83</v>
      </c>
      <c r="D39" s="42" t="s">
        <v>84</v>
      </c>
      <c r="E39" s="51">
        <v>0</v>
      </c>
      <c r="F39" s="51"/>
      <c r="G39" s="30" t="s">
        <v>76</v>
      </c>
      <c r="H39" s="3"/>
      <c r="I39" s="3"/>
      <c r="J39" s="3"/>
      <c r="K39" s="51">
        <v>0</v>
      </c>
      <c r="L39" s="51"/>
      <c r="M39" s="30" t="s">
        <v>69</v>
      </c>
      <c r="N39" s="3"/>
      <c r="O39" s="3" t="s">
        <v>83</v>
      </c>
      <c r="P39" s="42" t="s">
        <v>84</v>
      </c>
      <c r="Q39" s="51">
        <v>0</v>
      </c>
      <c r="R39" s="51"/>
    </row>
    <row r="40" spans="1:18" ht="12.75">
      <c r="A40" s="30" t="s">
        <v>29</v>
      </c>
      <c r="B40" s="3"/>
      <c r="C40" s="3" t="s">
        <v>83</v>
      </c>
      <c r="D40" s="42" t="s">
        <v>84</v>
      </c>
      <c r="E40" s="51">
        <v>0</v>
      </c>
      <c r="F40" s="51"/>
      <c r="G40" s="30"/>
      <c r="H40" s="3"/>
      <c r="I40" s="3" t="s">
        <v>83</v>
      </c>
      <c r="J40" s="42" t="s">
        <v>84</v>
      </c>
      <c r="K40" s="51">
        <v>0</v>
      </c>
      <c r="L40" s="51"/>
      <c r="M40" s="30" t="s">
        <v>70</v>
      </c>
      <c r="N40" s="3"/>
      <c r="O40" s="3" t="s">
        <v>83</v>
      </c>
      <c r="P40" s="42" t="s">
        <v>84</v>
      </c>
      <c r="Q40" s="51">
        <v>0</v>
      </c>
      <c r="R40" s="51"/>
    </row>
    <row r="41" spans="1:18" ht="12.75">
      <c r="A41" s="30" t="s">
        <v>30</v>
      </c>
      <c r="B41" s="3"/>
      <c r="C41" s="3" t="s">
        <v>83</v>
      </c>
      <c r="D41" s="42" t="s">
        <v>84</v>
      </c>
      <c r="E41" s="51">
        <v>0</v>
      </c>
      <c r="F41" s="51"/>
      <c r="G41" s="30"/>
      <c r="H41" s="3"/>
      <c r="I41" s="3" t="s">
        <v>83</v>
      </c>
      <c r="J41" s="42" t="s">
        <v>84</v>
      </c>
      <c r="K41" s="51">
        <v>0</v>
      </c>
      <c r="L41" s="51"/>
      <c r="M41" s="30" t="s">
        <v>71</v>
      </c>
      <c r="N41" s="3"/>
      <c r="O41" s="3" t="s">
        <v>83</v>
      </c>
      <c r="P41" s="42" t="s">
        <v>84</v>
      </c>
      <c r="Q41" s="51">
        <v>0</v>
      </c>
      <c r="R41" s="51"/>
    </row>
    <row r="42" spans="1:18" ht="12.75">
      <c r="A42" s="30" t="s">
        <v>31</v>
      </c>
      <c r="B42" s="3"/>
      <c r="C42" s="3" t="s">
        <v>83</v>
      </c>
      <c r="D42" s="42" t="s">
        <v>84</v>
      </c>
      <c r="E42" s="51">
        <v>0</v>
      </c>
      <c r="F42" s="51"/>
      <c r="G42" s="30"/>
      <c r="H42" s="3"/>
      <c r="I42" s="3" t="s">
        <v>83</v>
      </c>
      <c r="J42" s="42" t="s">
        <v>84</v>
      </c>
      <c r="K42" s="51">
        <v>0</v>
      </c>
      <c r="L42" s="51"/>
      <c r="M42" s="30"/>
      <c r="N42" s="3"/>
      <c r="O42" s="3"/>
      <c r="P42" s="3"/>
      <c r="Q42" s="3"/>
      <c r="R42" s="31"/>
    </row>
    <row r="43" spans="1:18" ht="15.75">
      <c r="A43" s="30" t="s">
        <v>32</v>
      </c>
      <c r="B43" s="3"/>
      <c r="C43" s="3" t="s">
        <v>83</v>
      </c>
      <c r="D43" s="42" t="s">
        <v>84</v>
      </c>
      <c r="E43" s="51">
        <v>0</v>
      </c>
      <c r="F43" s="51"/>
      <c r="G43" s="39" t="s">
        <v>451</v>
      </c>
      <c r="H43" s="38"/>
      <c r="I43" s="38"/>
      <c r="J43" s="38"/>
      <c r="K43" s="38"/>
      <c r="L43" s="40"/>
      <c r="M43" s="46"/>
      <c r="N43" s="47"/>
      <c r="O43" s="47"/>
      <c r="P43" s="47"/>
      <c r="Q43" s="47"/>
      <c r="R43" s="48"/>
    </row>
    <row r="44" spans="1:18" ht="12.75">
      <c r="A44" s="30" t="s">
        <v>33</v>
      </c>
      <c r="B44" s="3"/>
      <c r="C44" s="3" t="s">
        <v>83</v>
      </c>
      <c r="D44" s="42" t="s">
        <v>84</v>
      </c>
      <c r="E44" s="51">
        <v>0</v>
      </c>
      <c r="F44" s="51"/>
      <c r="G44" s="30" t="s">
        <v>77</v>
      </c>
      <c r="H44" s="3"/>
      <c r="I44" s="3"/>
      <c r="J44" s="3"/>
      <c r="K44" s="51"/>
      <c r="L44" s="51"/>
      <c r="M44" s="30"/>
      <c r="N44" s="3"/>
      <c r="O44" s="3"/>
      <c r="P44" s="3"/>
      <c r="Q44" s="3"/>
      <c r="R44" s="31"/>
    </row>
    <row r="45" spans="1:18" ht="12.75">
      <c r="A45" s="30" t="s">
        <v>34</v>
      </c>
      <c r="B45" s="3"/>
      <c r="C45" s="3" t="s">
        <v>83</v>
      </c>
      <c r="D45" s="42" t="s">
        <v>84</v>
      </c>
      <c r="E45" s="51">
        <v>0</v>
      </c>
      <c r="F45" s="51"/>
      <c r="G45" s="30"/>
      <c r="H45" s="3"/>
      <c r="I45" s="3" t="s">
        <v>83</v>
      </c>
      <c r="J45" s="42" t="s">
        <v>84</v>
      </c>
      <c r="K45" s="51">
        <v>0</v>
      </c>
      <c r="L45" s="51"/>
      <c r="M45" s="30" t="s">
        <v>314</v>
      </c>
      <c r="N45" s="3"/>
      <c r="O45" s="3"/>
      <c r="P45" s="3"/>
      <c r="Q45" s="51">
        <f>B15+B17</f>
        <v>0</v>
      </c>
      <c r="R45" s="138"/>
    </row>
    <row r="46" spans="1:18" ht="12.75">
      <c r="A46" s="30" t="s">
        <v>210</v>
      </c>
      <c r="B46" s="3"/>
      <c r="C46" s="3" t="s">
        <v>83</v>
      </c>
      <c r="D46" s="42" t="s">
        <v>84</v>
      </c>
      <c r="E46" s="51">
        <v>0</v>
      </c>
      <c r="F46" s="51"/>
      <c r="G46" s="30"/>
      <c r="H46" s="3"/>
      <c r="I46" s="3" t="s">
        <v>83</v>
      </c>
      <c r="J46" s="42" t="s">
        <v>84</v>
      </c>
      <c r="K46" s="51">
        <v>0</v>
      </c>
      <c r="L46" s="51"/>
      <c r="M46" s="30" t="s">
        <v>315</v>
      </c>
      <c r="N46" s="3"/>
      <c r="O46" s="3"/>
      <c r="P46" s="3"/>
      <c r="Q46" s="51">
        <f>B15+E42</f>
        <v>0</v>
      </c>
      <c r="R46" s="138"/>
    </row>
    <row r="47" spans="1:18" ht="12.75">
      <c r="A47" s="30"/>
      <c r="B47" s="3"/>
      <c r="C47" s="3"/>
      <c r="D47" s="3"/>
      <c r="E47" s="51"/>
      <c r="F47" s="51"/>
      <c r="G47" s="30" t="s">
        <v>52</v>
      </c>
      <c r="H47" s="3"/>
      <c r="I47" s="3" t="s">
        <v>83</v>
      </c>
      <c r="J47" s="42" t="s">
        <v>84</v>
      </c>
      <c r="K47" s="51">
        <v>0</v>
      </c>
      <c r="L47" s="51"/>
      <c r="M47" s="30"/>
      <c r="N47" s="3"/>
      <c r="O47" s="3"/>
      <c r="P47" s="3"/>
      <c r="Q47" s="3"/>
      <c r="R47" s="31"/>
    </row>
    <row r="48" spans="1:18" ht="15.75">
      <c r="A48" s="37" t="s">
        <v>449</v>
      </c>
      <c r="B48" s="38"/>
      <c r="C48" s="38"/>
      <c r="D48" s="38"/>
      <c r="E48" s="38"/>
      <c r="F48" s="38"/>
      <c r="G48" s="30" t="s">
        <v>53</v>
      </c>
      <c r="H48" s="3"/>
      <c r="I48" s="3" t="s">
        <v>83</v>
      </c>
      <c r="J48" s="42" t="s">
        <v>84</v>
      </c>
      <c r="K48" s="51">
        <v>0</v>
      </c>
      <c r="L48" s="51"/>
      <c r="M48" s="30"/>
      <c r="N48" s="3"/>
      <c r="O48" s="3"/>
      <c r="P48" s="3"/>
      <c r="Q48" s="3"/>
      <c r="R48" s="31"/>
    </row>
    <row r="49" spans="1:18" ht="12.75">
      <c r="A49" s="30" t="s">
        <v>35</v>
      </c>
      <c r="B49" s="3"/>
      <c r="C49" s="3" t="s">
        <v>83</v>
      </c>
      <c r="D49" s="42" t="s">
        <v>84</v>
      </c>
      <c r="E49" s="51">
        <v>0</v>
      </c>
      <c r="F49" s="51"/>
      <c r="G49" s="30" t="s">
        <v>78</v>
      </c>
      <c r="H49" s="3"/>
      <c r="I49" s="3"/>
      <c r="J49" s="3"/>
      <c r="K49" s="51"/>
      <c r="L49" s="51"/>
      <c r="M49" s="30"/>
      <c r="N49" s="3"/>
      <c r="O49" s="3"/>
      <c r="P49" s="3"/>
      <c r="Q49" s="3"/>
      <c r="R49" s="31"/>
    </row>
    <row r="50" spans="1:18" ht="12.75">
      <c r="A50" s="30" t="s">
        <v>36</v>
      </c>
      <c r="B50" s="3"/>
      <c r="C50" s="3" t="s">
        <v>83</v>
      </c>
      <c r="D50" s="42" t="s">
        <v>84</v>
      </c>
      <c r="E50" s="51">
        <v>0</v>
      </c>
      <c r="F50" s="51"/>
      <c r="G50" s="30"/>
      <c r="H50" s="3"/>
      <c r="I50" s="3" t="s">
        <v>83</v>
      </c>
      <c r="J50" s="42" t="s">
        <v>84</v>
      </c>
      <c r="K50" s="51">
        <v>0</v>
      </c>
      <c r="L50" s="51"/>
      <c r="M50" s="30"/>
      <c r="N50" s="3"/>
      <c r="O50" s="3"/>
      <c r="P50" s="3"/>
      <c r="Q50" s="3"/>
      <c r="R50" s="31"/>
    </row>
    <row r="51" spans="1:18" ht="12.75">
      <c r="A51" s="30" t="s">
        <v>37</v>
      </c>
      <c r="B51" s="3"/>
      <c r="C51" s="3" t="s">
        <v>83</v>
      </c>
      <c r="D51" s="42" t="s">
        <v>84</v>
      </c>
      <c r="E51" s="51">
        <v>0</v>
      </c>
      <c r="F51" s="51"/>
      <c r="G51" s="30"/>
      <c r="H51" s="3"/>
      <c r="I51" s="3" t="s">
        <v>83</v>
      </c>
      <c r="J51" s="42" t="s">
        <v>84</v>
      </c>
      <c r="K51" s="51">
        <v>0</v>
      </c>
      <c r="L51" s="51"/>
      <c r="M51" s="30"/>
      <c r="N51" s="3"/>
      <c r="O51" s="3"/>
      <c r="P51" s="3"/>
      <c r="Q51" s="3"/>
      <c r="R51" s="31"/>
    </row>
    <row r="52" spans="1:18" ht="12.75">
      <c r="A52" s="30" t="s">
        <v>38</v>
      </c>
      <c r="B52" s="3"/>
      <c r="C52" s="3" t="s">
        <v>83</v>
      </c>
      <c r="D52" s="42" t="s">
        <v>84</v>
      </c>
      <c r="E52" s="51">
        <v>0</v>
      </c>
      <c r="F52" s="51"/>
      <c r="G52" s="30" t="s">
        <v>54</v>
      </c>
      <c r="H52" s="3"/>
      <c r="I52" s="3" t="s">
        <v>83</v>
      </c>
      <c r="J52" s="42" t="s">
        <v>84</v>
      </c>
      <c r="K52" s="51">
        <v>0</v>
      </c>
      <c r="L52" s="51"/>
      <c r="M52" s="30"/>
      <c r="N52" s="3"/>
      <c r="O52" s="3"/>
      <c r="P52" s="3"/>
      <c r="Q52" s="3"/>
      <c r="R52" s="31"/>
    </row>
    <row r="53" spans="1:18" ht="12.75">
      <c r="A53" s="30" t="s">
        <v>531</v>
      </c>
      <c r="B53" s="3"/>
      <c r="C53" s="3" t="s">
        <v>83</v>
      </c>
      <c r="D53" s="42" t="s">
        <v>84</v>
      </c>
      <c r="E53" s="51">
        <v>0</v>
      </c>
      <c r="F53" s="51"/>
      <c r="G53" s="30" t="s">
        <v>55</v>
      </c>
      <c r="H53" s="3"/>
      <c r="I53" s="3" t="s">
        <v>83</v>
      </c>
      <c r="J53" s="42" t="s">
        <v>84</v>
      </c>
      <c r="K53" s="51">
        <v>0</v>
      </c>
      <c r="L53" s="51"/>
      <c r="M53" s="30"/>
      <c r="N53" s="3"/>
      <c r="O53" s="3"/>
      <c r="P53" s="3"/>
      <c r="Q53" s="3"/>
      <c r="R53" s="31"/>
    </row>
    <row r="54" spans="1:18" ht="12.75">
      <c r="A54" s="30" t="s">
        <v>39</v>
      </c>
      <c r="B54" s="3"/>
      <c r="C54" s="3" t="s">
        <v>83</v>
      </c>
      <c r="D54" s="42" t="s">
        <v>84</v>
      </c>
      <c r="E54" s="51">
        <v>0</v>
      </c>
      <c r="F54" s="51"/>
      <c r="G54" s="211" t="s">
        <v>56</v>
      </c>
      <c r="H54" s="6"/>
      <c r="I54" s="6" t="s">
        <v>86</v>
      </c>
      <c r="J54" s="3" t="s">
        <v>87</v>
      </c>
      <c r="K54" s="51">
        <v>0</v>
      </c>
      <c r="L54" s="51"/>
      <c r="M54" s="30"/>
      <c r="N54" s="3"/>
      <c r="O54" s="3"/>
      <c r="P54" s="3"/>
      <c r="Q54" s="3"/>
      <c r="R54" s="31"/>
    </row>
    <row r="55" spans="1:18" ht="12.75">
      <c r="A55" s="30" t="s">
        <v>40</v>
      </c>
      <c r="B55" s="3"/>
      <c r="C55" s="3" t="s">
        <v>83</v>
      </c>
      <c r="D55" s="42" t="s">
        <v>84</v>
      </c>
      <c r="E55" s="51">
        <v>0</v>
      </c>
      <c r="F55" s="51"/>
      <c r="G55" s="30" t="s">
        <v>79</v>
      </c>
      <c r="H55" s="3"/>
      <c r="I55" s="3"/>
      <c r="J55" s="3"/>
      <c r="K55" s="51"/>
      <c r="L55" s="51"/>
      <c r="M55" s="30"/>
      <c r="N55" s="3"/>
      <c r="O55" s="3"/>
      <c r="P55" s="3"/>
      <c r="Q55" s="3"/>
      <c r="R55" s="31"/>
    </row>
    <row r="56" spans="1:18" ht="12.75">
      <c r="A56" s="30" t="s">
        <v>41</v>
      </c>
      <c r="B56" s="3"/>
      <c r="C56" s="3" t="s">
        <v>83</v>
      </c>
      <c r="D56" s="42" t="s">
        <v>84</v>
      </c>
      <c r="E56" s="51">
        <v>0</v>
      </c>
      <c r="F56" s="51"/>
      <c r="G56" s="30"/>
      <c r="H56" s="3"/>
      <c r="I56" s="3" t="s">
        <v>83</v>
      </c>
      <c r="J56" s="42" t="s">
        <v>84</v>
      </c>
      <c r="K56" s="51">
        <v>0</v>
      </c>
      <c r="L56" s="51"/>
      <c r="M56" s="30"/>
      <c r="N56" s="3"/>
      <c r="O56" s="3"/>
      <c r="P56" s="3"/>
      <c r="Q56" s="3"/>
      <c r="R56" s="31"/>
    </row>
    <row r="57" spans="1:18" ht="12.75">
      <c r="A57" s="30" t="s">
        <v>42</v>
      </c>
      <c r="B57" s="3"/>
      <c r="C57" s="3" t="s">
        <v>83</v>
      </c>
      <c r="D57" s="42" t="s">
        <v>84</v>
      </c>
      <c r="E57" s="51">
        <v>0</v>
      </c>
      <c r="F57" s="51"/>
      <c r="G57" s="30"/>
      <c r="H57" s="3"/>
      <c r="I57" s="3" t="s">
        <v>83</v>
      </c>
      <c r="J57" s="42" t="s">
        <v>84</v>
      </c>
      <c r="K57" s="51">
        <v>0</v>
      </c>
      <c r="L57" s="51"/>
      <c r="M57" s="30"/>
      <c r="N57" s="3"/>
      <c r="O57" s="3"/>
      <c r="P57" s="3"/>
      <c r="Q57" s="3"/>
      <c r="R57" s="31"/>
    </row>
    <row r="58" spans="1:18" ht="12.75">
      <c r="A58" s="30" t="s">
        <v>43</v>
      </c>
      <c r="B58" s="3"/>
      <c r="C58" s="3" t="s">
        <v>83</v>
      </c>
      <c r="D58" s="42" t="s">
        <v>84</v>
      </c>
      <c r="E58" s="51">
        <v>0</v>
      </c>
      <c r="F58" s="51"/>
      <c r="G58" s="30"/>
      <c r="H58" s="3"/>
      <c r="I58" s="3" t="s">
        <v>83</v>
      </c>
      <c r="J58" s="42" t="s">
        <v>84</v>
      </c>
      <c r="K58" s="51">
        <v>0</v>
      </c>
      <c r="L58" s="51"/>
      <c r="M58" s="30"/>
      <c r="N58" s="3"/>
      <c r="O58" s="3"/>
      <c r="P58" s="3"/>
      <c r="Q58" s="3"/>
      <c r="R58" s="31"/>
    </row>
    <row r="59" spans="1:18" ht="12.75">
      <c r="A59" s="30" t="s">
        <v>44</v>
      </c>
      <c r="B59" s="3"/>
      <c r="C59" s="3" t="s">
        <v>83</v>
      </c>
      <c r="D59" s="42" t="s">
        <v>84</v>
      </c>
      <c r="E59" s="51">
        <v>0</v>
      </c>
      <c r="F59" s="51"/>
      <c r="G59" s="30" t="s">
        <v>57</v>
      </c>
      <c r="H59" s="3"/>
      <c r="I59" s="3" t="s">
        <v>83</v>
      </c>
      <c r="J59" s="42" t="s">
        <v>84</v>
      </c>
      <c r="K59" s="51">
        <v>0</v>
      </c>
      <c r="L59" s="51"/>
      <c r="M59" s="30"/>
      <c r="N59" s="3"/>
      <c r="O59" s="3"/>
      <c r="P59" s="3"/>
      <c r="Q59" s="3"/>
      <c r="R59" s="31"/>
    </row>
    <row r="60" spans="1:18" ht="12.75">
      <c r="A60" s="30"/>
      <c r="B60" s="3"/>
      <c r="C60" s="3"/>
      <c r="D60" s="3"/>
      <c r="E60" s="51"/>
      <c r="F60" s="51"/>
      <c r="G60" s="30" t="s">
        <v>58</v>
      </c>
      <c r="H60" s="3"/>
      <c r="I60" s="3" t="s">
        <v>83</v>
      </c>
      <c r="J60" s="42" t="s">
        <v>84</v>
      </c>
      <c r="K60" s="51">
        <v>0</v>
      </c>
      <c r="L60" s="51"/>
      <c r="M60" s="30"/>
      <c r="N60" s="3"/>
      <c r="O60" s="3"/>
      <c r="P60" s="3"/>
      <c r="Q60" s="3"/>
      <c r="R60" s="31"/>
    </row>
    <row r="61" spans="1:18" ht="12.75">
      <c r="A61" s="32"/>
      <c r="B61" s="33"/>
      <c r="C61" s="33"/>
      <c r="D61" s="33"/>
      <c r="E61" s="51"/>
      <c r="F61" s="51"/>
      <c r="G61" s="32" t="s">
        <v>59</v>
      </c>
      <c r="H61" s="33"/>
      <c r="I61" s="33" t="s">
        <v>83</v>
      </c>
      <c r="J61" s="43" t="s">
        <v>84</v>
      </c>
      <c r="K61" s="51">
        <v>0</v>
      </c>
      <c r="L61" s="51"/>
      <c r="M61" s="32"/>
      <c r="N61" s="33"/>
      <c r="O61" s="33"/>
      <c r="P61" s="33"/>
      <c r="Q61" s="33"/>
      <c r="R61" s="34"/>
    </row>
  </sheetData>
  <printOptions/>
  <pageMargins left="0.22" right="0" top="0.25" bottom="0.23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60"/>
  <sheetViews>
    <sheetView showGridLines="0" showZeros="0" workbookViewId="0" topLeftCell="A33">
      <selection activeCell="A35" sqref="A35"/>
    </sheetView>
  </sheetViews>
  <sheetFormatPr defaultColWidth="11.421875" defaultRowHeight="12.75"/>
  <cols>
    <col min="1" max="1" width="18.00390625" style="1" customWidth="1"/>
    <col min="2" max="2" width="4.8515625" style="1" customWidth="1"/>
    <col min="3" max="3" width="8.8515625" style="1" customWidth="1"/>
    <col min="4" max="4" width="7.140625" style="1" customWidth="1"/>
    <col min="5" max="5" width="6.28125" style="1" customWidth="1"/>
    <col min="6" max="6" width="9.57421875" style="1" customWidth="1"/>
    <col min="7" max="7" width="3.8515625" style="1" customWidth="1"/>
    <col min="8" max="8" width="4.421875" style="1" customWidth="1"/>
    <col min="9" max="9" width="3.7109375" style="1" customWidth="1"/>
    <col min="10" max="10" width="0.71875" style="1" customWidth="1"/>
    <col min="11" max="11" width="22.7109375" style="1" customWidth="1"/>
    <col min="12" max="12" width="5.28125" style="1" customWidth="1"/>
    <col min="13" max="13" width="5.421875" style="49" customWidth="1"/>
    <col min="14" max="16384" width="11.421875" style="1" customWidth="1"/>
  </cols>
  <sheetData>
    <row r="1" spans="1:13" ht="13.5" thickBot="1">
      <c r="A1" s="285" t="s">
        <v>238</v>
      </c>
      <c r="B1" s="300" t="s">
        <v>249</v>
      </c>
      <c r="C1" s="301" t="s">
        <v>239</v>
      </c>
      <c r="D1" s="301" t="s">
        <v>240</v>
      </c>
      <c r="E1" s="301" t="s">
        <v>241</v>
      </c>
      <c r="F1" s="301" t="s">
        <v>242</v>
      </c>
      <c r="G1" s="301" t="s">
        <v>247</v>
      </c>
      <c r="H1" s="301" t="s">
        <v>248</v>
      </c>
      <c r="I1" s="295" t="s">
        <v>72</v>
      </c>
      <c r="K1" s="285" t="s">
        <v>91</v>
      </c>
      <c r="L1" s="303" t="s">
        <v>236</v>
      </c>
      <c r="M1" s="304" t="s">
        <v>427</v>
      </c>
    </row>
    <row r="2" spans="1:13" ht="16.5" customHeight="1" thickBot="1">
      <c r="A2" s="7">
        <v>1</v>
      </c>
      <c r="B2" s="141">
        <f>Perso!$E$38</f>
        <v>0</v>
      </c>
      <c r="C2" s="139">
        <f>VLOOKUP(A2,Bouclier,3,FALSE)</f>
        <v>0</v>
      </c>
      <c r="D2" s="139">
        <f>VLOOKUP(A2,Bouclier,4,FALSE)</f>
        <v>0</v>
      </c>
      <c r="E2" s="139">
        <f>VLOOKUP(A2,Bouclier,5,FALSE)</f>
        <v>0</v>
      </c>
      <c r="F2" s="139">
        <f>VLOOKUP(A2,Bouclier,6,FALSE)</f>
        <v>0</v>
      </c>
      <c r="G2" s="139">
        <f>VLOOKUP(A2,Bouclier,8,FALSE)</f>
        <v>0</v>
      </c>
      <c r="H2" s="139">
        <f>VLOOKUP(A2,Bouclier,9,FALSE)</f>
        <v>0</v>
      </c>
      <c r="I2" s="151">
        <f>VLOOKUP(A2,Bouclier,10,FALSE)</f>
        <v>0</v>
      </c>
      <c r="K2" s="194">
        <v>1</v>
      </c>
      <c r="L2" s="143">
        <f>VLOOKUP(K2,armure,5,FALSE)</f>
        <v>0</v>
      </c>
      <c r="M2" s="145">
        <f>VLOOKUP(K2,armure,6,FALSE)</f>
        <v>0</v>
      </c>
    </row>
    <row r="3" spans="11:13" ht="16.5" customHeight="1" thickBot="1">
      <c r="K3" s="158">
        <v>1</v>
      </c>
      <c r="L3" s="146">
        <f>VLOOKUP(K3,armure,5,FALSE)</f>
        <v>0</v>
      </c>
      <c r="M3" s="147">
        <f>VLOOKUP(K3,armure,6,FALSE)</f>
        <v>0</v>
      </c>
    </row>
    <row r="4" spans="1:9" ht="13.5" thickBot="1">
      <c r="A4" s="285" t="s">
        <v>245</v>
      </c>
      <c r="B4" s="300" t="s">
        <v>249</v>
      </c>
      <c r="C4" s="301" t="s">
        <v>239</v>
      </c>
      <c r="D4" s="301" t="s">
        <v>240</v>
      </c>
      <c r="E4" s="301" t="s">
        <v>241</v>
      </c>
      <c r="F4" s="301" t="s">
        <v>242</v>
      </c>
      <c r="G4" s="301" t="s">
        <v>247</v>
      </c>
      <c r="H4" s="301" t="s">
        <v>248</v>
      </c>
      <c r="I4" s="295" t="s">
        <v>72</v>
      </c>
    </row>
    <row r="5" spans="1:13" ht="16.5" customHeight="1" thickBot="1">
      <c r="A5" s="97">
        <v>1</v>
      </c>
      <c r="B5" s="143">
        <f>Perso!$E$34</f>
        <v>0</v>
      </c>
      <c r="C5" s="144">
        <f>VLOOKUP(A5,armesmêlée,3,FALSE)</f>
        <v>0</v>
      </c>
      <c r="D5" s="144">
        <f>VLOOKUP(A5,armesmêlée,4,FALSE)</f>
        <v>0</v>
      </c>
      <c r="E5" s="144">
        <f>VLOOKUP(A5,armesmêlée,5,FALSE)</f>
        <v>0</v>
      </c>
      <c r="F5" s="144">
        <f>VLOOKUP(A5,armesmêlée,6,FALSE)</f>
        <v>0</v>
      </c>
      <c r="G5" s="144">
        <f>VLOOKUP(A5,armesmêlée,8,FALSE)</f>
        <v>0</v>
      </c>
      <c r="H5" s="144">
        <f>VLOOKUP(A5,armesmêlée,9,FALSE)</f>
        <v>0</v>
      </c>
      <c r="I5" s="145">
        <f>VLOOKUP(A5,armesmêlée,10,FALSE)</f>
        <v>0</v>
      </c>
      <c r="K5" s="285" t="s">
        <v>239</v>
      </c>
      <c r="L5" s="286"/>
      <c r="M5" s="302" t="s">
        <v>313</v>
      </c>
    </row>
    <row r="6" spans="1:13" ht="16.5" customHeight="1" thickBot="1">
      <c r="A6" s="98">
        <v>1</v>
      </c>
      <c r="B6" s="146">
        <f>Perso!$E$35</f>
        <v>0</v>
      </c>
      <c r="C6" s="139">
        <f>VLOOKUP(A6,armesmêlée,3,FALSE)</f>
        <v>0</v>
      </c>
      <c r="D6" s="139">
        <f>VLOOKUP(A6,armesmêlée,4,FALSE)</f>
        <v>0</v>
      </c>
      <c r="E6" s="139">
        <f>VLOOKUP(A6,armesmêlée,5,FALSE)</f>
        <v>0</v>
      </c>
      <c r="F6" s="139">
        <f>VLOOKUP(A6,armesmêlée,6,FALSE)</f>
        <v>0</v>
      </c>
      <c r="G6" s="139">
        <f>VLOOKUP(A6,armesmêlée,8,FALSE)</f>
        <v>0</v>
      </c>
      <c r="H6" s="139">
        <f>VLOOKUP(A6,armesmêlée,9,FALSE)</f>
        <v>0</v>
      </c>
      <c r="I6" s="140">
        <f>VLOOKUP(A6,armesmêlée,10,FALSE)</f>
        <v>0</v>
      </c>
      <c r="K6" s="199" t="s">
        <v>433</v>
      </c>
      <c r="L6" s="200"/>
      <c r="M6" s="204">
        <f>Perso!$B$15+Perso!$B$17</f>
        <v>0</v>
      </c>
    </row>
    <row r="7" spans="11:17" ht="13.5" thickBot="1">
      <c r="K7" s="196" t="s">
        <v>311</v>
      </c>
      <c r="L7" s="197"/>
      <c r="M7" s="204" t="str">
        <f>IF(A5=1,"/",Perso!$B$15+Perso!$B$17+$C$5)</f>
        <v>/</v>
      </c>
      <c r="N7" s="149"/>
      <c r="O7" s="149"/>
      <c r="P7" s="149"/>
      <c r="Q7" s="149"/>
    </row>
    <row r="8" spans="1:13" ht="13.5" thickBot="1">
      <c r="A8" s="285" t="s">
        <v>246</v>
      </c>
      <c r="B8" s="300" t="s">
        <v>249</v>
      </c>
      <c r="C8" s="301" t="s">
        <v>239</v>
      </c>
      <c r="D8" s="301" t="s">
        <v>240</v>
      </c>
      <c r="E8" s="301" t="s">
        <v>241</v>
      </c>
      <c r="F8" s="301" t="s">
        <v>242</v>
      </c>
      <c r="G8" s="301" t="s">
        <v>247</v>
      </c>
      <c r="H8" s="301" t="s">
        <v>248</v>
      </c>
      <c r="I8" s="295" t="s">
        <v>72</v>
      </c>
      <c r="K8" s="196" t="s">
        <v>310</v>
      </c>
      <c r="L8" s="198"/>
      <c r="M8" s="204" t="str">
        <f>IF(A6=1,"/",Perso!$B$15+Perso!$B$17+$C$6)</f>
        <v>/</v>
      </c>
    </row>
    <row r="9" spans="1:13" ht="16.5" customHeight="1">
      <c r="A9" s="97">
        <v>1</v>
      </c>
      <c r="B9" s="143">
        <f>Perso!$E$36</f>
        <v>0</v>
      </c>
      <c r="C9" s="144">
        <f>VLOOKUP(A9,armesdistance,3,FALSE)</f>
        <v>0</v>
      </c>
      <c r="D9" s="144">
        <f>VLOOKUP(A9,armesdistance,4,FALSE)</f>
        <v>0</v>
      </c>
      <c r="E9" s="143" t="s">
        <v>400</v>
      </c>
      <c r="F9" s="144">
        <f>VLOOKUP(A9,armesdistance,6,FALSE)</f>
        <v>0</v>
      </c>
      <c r="G9" s="144">
        <f>VLOOKUP(A9,armesdistance,8,FALSE)</f>
        <v>0</v>
      </c>
      <c r="H9" s="144">
        <f>VLOOKUP(A9,armesdistance,9,FALSE)</f>
        <v>0</v>
      </c>
      <c r="I9" s="145">
        <f>VLOOKUP(A9,armesdistance,10,FALSE)</f>
        <v>0</v>
      </c>
      <c r="K9" s="201" t="s">
        <v>434</v>
      </c>
      <c r="L9" s="202"/>
      <c r="M9" s="204" t="str">
        <f>IF(A9=1,"/",Perso!$B$15+Perso!$B$17+$C$9)</f>
        <v>/</v>
      </c>
    </row>
    <row r="10" spans="1:13" ht="16.5" customHeight="1" thickBot="1">
      <c r="A10" s="98">
        <v>1</v>
      </c>
      <c r="B10" s="146">
        <f>Perso!$E$37</f>
        <v>0</v>
      </c>
      <c r="C10" s="139">
        <f>VLOOKUP(A10,armesdistance,3,FALSE)</f>
        <v>0</v>
      </c>
      <c r="D10" s="139">
        <f>VLOOKUP(A10,armesdistance,4,FALSE)</f>
        <v>0</v>
      </c>
      <c r="E10" s="141" t="s">
        <v>400</v>
      </c>
      <c r="F10" s="139">
        <f>VLOOKUP(A10,armesdistance,6,FALSE)</f>
        <v>0</v>
      </c>
      <c r="G10" s="139">
        <f>VLOOKUP(A10,armesdistance,8,FALSE)</f>
        <v>0</v>
      </c>
      <c r="H10" s="139">
        <f>VLOOKUP(A10,armesdistance,9,FALSE)</f>
        <v>0</v>
      </c>
      <c r="I10" s="140">
        <f>VLOOKUP(A10,armesdistance,10,FALSE)</f>
        <v>0</v>
      </c>
      <c r="K10" s="201" t="s">
        <v>312</v>
      </c>
      <c r="L10" s="202"/>
      <c r="M10" s="204" t="str">
        <f>IF(A10=1,"/",Perso!$B$15+Perso!$B$17+$C$10)</f>
        <v>/</v>
      </c>
    </row>
    <row r="11" spans="1:13" ht="13.5" thickBot="1">
      <c r="A11" s="49"/>
      <c r="B11" s="49"/>
      <c r="K11" s="196"/>
      <c r="L11" s="198"/>
      <c r="M11" s="204"/>
    </row>
    <row r="12" spans="1:13" ht="13.5" thickBot="1">
      <c r="A12" s="285" t="s">
        <v>316</v>
      </c>
      <c r="B12" s="291"/>
      <c r="C12" s="297" t="s">
        <v>240</v>
      </c>
      <c r="D12" s="297" t="s">
        <v>241</v>
      </c>
      <c r="E12" s="298" t="s">
        <v>447</v>
      </c>
      <c r="F12" s="299"/>
      <c r="G12" s="6"/>
      <c r="H12" s="6"/>
      <c r="I12" s="6"/>
      <c r="J12" s="6"/>
      <c r="K12" s="201" t="s">
        <v>429</v>
      </c>
      <c r="L12" s="203"/>
      <c r="M12" s="204" t="str">
        <f>IF(OR(A5=1,K2=1),"/",Perso!$B$15+Perso!$B$17+$C$5+$L$2)</f>
        <v>/</v>
      </c>
    </row>
    <row r="13" spans="1:13" ht="12.75">
      <c r="A13" s="195" t="s">
        <v>311</v>
      </c>
      <c r="B13" s="208"/>
      <c r="C13" s="208" t="str">
        <f>IF(A5=1,"/",IF(B5=0,Perso!$E$20+Perso!$E$34+perso2!$D$5-3,Perso!$E$20+Perso!$E$34+perso2!$D$5))</f>
        <v>/</v>
      </c>
      <c r="D13" s="208" t="str">
        <f>IF(A5=1,"/",IF(B5=0,Perso!$E$20+Perso!$E$34+perso2!$E$5-3,Perso!$E$20+Perso!$E$34+perso2!$E$5))</f>
        <v>/</v>
      </c>
      <c r="E13" s="209" t="str">
        <f>IF(A5=1,"/",Perso!$E$22+$F$5)</f>
        <v>/</v>
      </c>
      <c r="F13" s="210"/>
      <c r="K13" s="201" t="s">
        <v>430</v>
      </c>
      <c r="L13" s="202"/>
      <c r="M13" s="204" t="str">
        <f>IF(OR(A6=1,K2=1),"/",Perso!$B$15+Perso!$B$17+$C$6+$L$2)</f>
        <v>/</v>
      </c>
    </row>
    <row r="14" spans="1:13" ht="12.75">
      <c r="A14" s="195" t="s">
        <v>310</v>
      </c>
      <c r="B14" s="208"/>
      <c r="C14" s="208" t="str">
        <f>IF(A6=1,"/",IF(B6=0,Perso!$E$20+Perso!$E$35+perso2!$D$6-3,Perso!$E$20+Perso!$E$35+perso2!$D$6))</f>
        <v>/</v>
      </c>
      <c r="D14" s="208" t="str">
        <f>IF(A6=1,"/",IF(B6=0,Perso!$E$20+Perso!$E$35+perso2!$E$6-3,Perso!$E$20+Perso!$E$35+perso2!$E$6))</f>
        <v>/</v>
      </c>
      <c r="E14" s="209" t="str">
        <f>IF(A6=1,"/",Perso!$E$22+$F$6)</f>
        <v>/</v>
      </c>
      <c r="F14" s="210"/>
      <c r="K14" s="196" t="s">
        <v>435</v>
      </c>
      <c r="L14" s="198"/>
      <c r="M14" s="204" t="str">
        <f>IF(OR(A9=1,K2=1),"/",Perso!$B$15+Perso!$B$17+$C$9+$L$2)</f>
        <v>/</v>
      </c>
    </row>
    <row r="15" spans="1:13" ht="12.75">
      <c r="A15" s="195" t="s">
        <v>434</v>
      </c>
      <c r="B15" s="208"/>
      <c r="C15" s="208" t="str">
        <f>IF(A9=1,"/",IF(B9=0,Perso!$E$21+Perso!$E$36+perso2!$D$9-3,Perso!$E$21+Perso!$E$36+perso2!$D$9))</f>
        <v>/</v>
      </c>
      <c r="D15" s="208" t="s">
        <v>400</v>
      </c>
      <c r="E15" s="209" t="str">
        <f>IF(A9=1,"/",Perso!$E$22+$F$9)</f>
        <v>/</v>
      </c>
      <c r="F15" s="210"/>
      <c r="K15" s="196" t="s">
        <v>436</v>
      </c>
      <c r="L15" s="198"/>
      <c r="M15" s="204" t="str">
        <f>IF(OR(A10=1,K2=1),"/",Perso!$B$15+Perso!$B$17+$C$10+$L$2)</f>
        <v>/</v>
      </c>
    </row>
    <row r="16" spans="1:13" ht="12.75">
      <c r="A16" s="195" t="s">
        <v>312</v>
      </c>
      <c r="B16" s="208"/>
      <c r="C16" s="208" t="str">
        <f>IF(A10=1,"/",IF(B10=0,Perso!$E$21+Perso!$E$37+perso2!$D$10-3,Perso!$E$21+Perso!$E$37+perso2!$D$10))</f>
        <v>/</v>
      </c>
      <c r="D16" s="208" t="s">
        <v>400</v>
      </c>
      <c r="E16" s="209" t="str">
        <f>IF(A10=1,"/",Perso!$E$22+$F$10)</f>
        <v>/</v>
      </c>
      <c r="F16" s="210"/>
      <c r="K16" s="196"/>
      <c r="L16" s="198"/>
      <c r="M16" s="204"/>
    </row>
    <row r="17" spans="1:13" ht="13.5" thickBot="1">
      <c r="A17" s="7" t="s">
        <v>238</v>
      </c>
      <c r="B17" s="207"/>
      <c r="C17" s="207" t="str">
        <f>IF(A2=1,"/",IF(B2=0,Perso!$E$20+Perso!$E$38+perso2!$D$2-3,Perso!$E$20+Perso!$E$38+perso2!$D$2))</f>
        <v>/</v>
      </c>
      <c r="D17" s="207" t="str">
        <f>IF(A2=1,"/",IF(B2=0,Perso!$E$20+Perso!$E$38+perso2!$E$2-3,Perso!$E$20+Perso!$E$38+perso2!$E$2))</f>
        <v>/</v>
      </c>
      <c r="E17" s="205" t="str">
        <f>IF(A2=1,"/",Perso!$E$22+$F$2)</f>
        <v>/</v>
      </c>
      <c r="F17" s="206"/>
      <c r="K17" s="201" t="s">
        <v>431</v>
      </c>
      <c r="L17" s="202"/>
      <c r="M17" s="204" t="str">
        <f>IF(OR(A5=1,K3=1),"/",Perso!$B$15+Perso!$B$17+$C$5+$L$3)</f>
        <v>/</v>
      </c>
    </row>
    <row r="18" spans="11:13" ht="13.5" thickBot="1">
      <c r="K18" s="201" t="s">
        <v>432</v>
      </c>
      <c r="L18" s="202"/>
      <c r="M18" s="204" t="str">
        <f>IF(OR(A6=1,K3=1),"/",Perso!$B$15+Perso!$B$17+$C$6+$L$3)</f>
        <v>/</v>
      </c>
    </row>
    <row r="19" spans="1:13" ht="13.5" thickBot="1">
      <c r="A19" s="285" t="s">
        <v>487</v>
      </c>
      <c r="B19" s="296"/>
      <c r="C19" s="286"/>
      <c r="D19" s="296"/>
      <c r="E19" s="286" t="s">
        <v>495</v>
      </c>
      <c r="F19" s="286"/>
      <c r="G19" s="286"/>
      <c r="H19" s="294" t="s">
        <v>249</v>
      </c>
      <c r="K19" s="196" t="s">
        <v>437</v>
      </c>
      <c r="L19" s="198"/>
      <c r="M19" s="204" t="str">
        <f>IF(OR(A9=1,K3=1),"/",Perso!$B$15+Perso!$B$17+$C$9+$L$3)</f>
        <v>/</v>
      </c>
    </row>
    <row r="20" spans="1:13" ht="12.75">
      <c r="A20" s="97" t="s">
        <v>4</v>
      </c>
      <c r="B20" s="252"/>
      <c r="C20" s="231" t="s">
        <v>488</v>
      </c>
      <c r="D20" s="252"/>
      <c r="E20" s="256"/>
      <c r="F20" s="231"/>
      <c r="G20" s="231"/>
      <c r="H20" s="240"/>
      <c r="K20" s="196" t="s">
        <v>438</v>
      </c>
      <c r="L20" s="198"/>
      <c r="M20" s="204" t="str">
        <f>IF(OR(A10=1,K3=1),"/",Perso!$B$15+Perso!$B$17+$C$10+$L$3)</f>
        <v>/</v>
      </c>
    </row>
    <row r="21" spans="1:13" ht="12.75">
      <c r="A21" s="201" t="s">
        <v>3</v>
      </c>
      <c r="B21" s="253"/>
      <c r="C21" s="254" t="s">
        <v>489</v>
      </c>
      <c r="D21" s="253"/>
      <c r="E21" s="257"/>
      <c r="F21" s="255"/>
      <c r="G21" s="255"/>
      <c r="H21" s="258"/>
      <c r="K21" s="196"/>
      <c r="L21" s="198"/>
      <c r="M21" s="204"/>
    </row>
    <row r="22" spans="1:13" ht="12.75">
      <c r="A22" s="196" t="s">
        <v>1</v>
      </c>
      <c r="B22" s="16"/>
      <c r="C22" s="234" t="s">
        <v>490</v>
      </c>
      <c r="D22" s="16"/>
      <c r="E22" s="259"/>
      <c r="F22" s="234"/>
      <c r="G22" s="234"/>
      <c r="H22" s="192"/>
      <c r="K22" s="201" t="s">
        <v>439</v>
      </c>
      <c r="L22" s="202"/>
      <c r="M22" s="204" t="str">
        <f>IF(OR(A5=1,K2=1,A2=1),"/",Perso!$B$15+Perso!$B$17+$C$5+$L$2+$C$2)</f>
        <v>/</v>
      </c>
    </row>
    <row r="23" spans="1:13" ht="12.75">
      <c r="A23" s="201" t="s">
        <v>2</v>
      </c>
      <c r="B23" s="253"/>
      <c r="C23" s="255" t="s">
        <v>467</v>
      </c>
      <c r="D23" s="253"/>
      <c r="E23" s="257"/>
      <c r="F23" s="255"/>
      <c r="G23" s="255"/>
      <c r="H23" s="258"/>
      <c r="K23" s="201" t="s">
        <v>441</v>
      </c>
      <c r="L23" s="202"/>
      <c r="M23" s="204" t="str">
        <f>IF(OR(A6=1,K2=1,A2=1),"/",Perso!$B$15+Perso!$B$17+$C$6+$L$2+$C$2)</f>
        <v>/</v>
      </c>
    </row>
    <row r="24" spans="1:13" ht="12.75">
      <c r="A24" s="196" t="s">
        <v>494</v>
      </c>
      <c r="B24" s="16"/>
      <c r="C24" s="234" t="s">
        <v>491</v>
      </c>
      <c r="D24" s="16"/>
      <c r="E24" s="259"/>
      <c r="F24" s="234"/>
      <c r="G24" s="234"/>
      <c r="H24" s="192"/>
      <c r="K24" s="196" t="s">
        <v>440</v>
      </c>
      <c r="L24" s="198"/>
      <c r="M24" s="204" t="str">
        <f>IF(OR(A9=1,K2=1,A2=1),"/",Perso!$B$15+Perso!$B$17+$C$9+$L$2+$C$2)</f>
        <v>/</v>
      </c>
    </row>
    <row r="25" spans="1:13" ht="12.75">
      <c r="A25" s="201" t="s">
        <v>73</v>
      </c>
      <c r="B25" s="253"/>
      <c r="C25" s="255" t="s">
        <v>492</v>
      </c>
      <c r="D25" s="253"/>
      <c r="E25" s="257"/>
      <c r="F25" s="255"/>
      <c r="G25" s="255"/>
      <c r="H25" s="258"/>
      <c r="K25" s="196" t="s">
        <v>442</v>
      </c>
      <c r="L25" s="198"/>
      <c r="M25" s="204" t="str">
        <f>IF(OR(A10=1,K2=1,A2=1),"/",Perso!$B$15+Perso!$B$17+$C$10+$L$2+$C$2)</f>
        <v>/</v>
      </c>
    </row>
    <row r="26" spans="1:13" ht="13.5" thickBot="1">
      <c r="A26" s="98"/>
      <c r="B26" s="159"/>
      <c r="C26" s="159" t="s">
        <v>493</v>
      </c>
      <c r="D26" s="159"/>
      <c r="E26" s="260"/>
      <c r="F26" s="237"/>
      <c r="G26" s="237"/>
      <c r="H26" s="241"/>
      <c r="K26" s="196"/>
      <c r="L26" s="198"/>
      <c r="M26" s="204"/>
    </row>
    <row r="27" spans="11:13" ht="13.5" thickBot="1">
      <c r="K27" s="201" t="s">
        <v>445</v>
      </c>
      <c r="L27" s="202"/>
      <c r="M27" s="204" t="str">
        <f>IF(OR(A5=1,K3=1,A2=1),"/",Perso!$B$15+Perso!$B$17+$C$5+$L$3+$C$2)</f>
        <v>/</v>
      </c>
    </row>
    <row r="28" spans="1:13" ht="12.75">
      <c r="A28" s="292" t="s">
        <v>496</v>
      </c>
      <c r="B28" s="249"/>
      <c r="C28" s="249"/>
      <c r="D28" s="249"/>
      <c r="E28" s="249"/>
      <c r="F28" s="249"/>
      <c r="G28" s="249"/>
      <c r="H28" s="250"/>
      <c r="K28" s="201" t="s">
        <v>443</v>
      </c>
      <c r="L28" s="202"/>
      <c r="M28" s="204" t="str">
        <f>IF(OR(A6=1,K3=1,A2=1),"/",Perso!$B$15+Perso!$B$17+$C$6+$L$3+$C$2)</f>
        <v>/</v>
      </c>
    </row>
    <row r="29" spans="1:13" ht="12.75">
      <c r="A29" s="2"/>
      <c r="B29" s="3"/>
      <c r="C29" s="3"/>
      <c r="D29" s="3"/>
      <c r="E29" s="3"/>
      <c r="F29" s="3"/>
      <c r="G29" s="3"/>
      <c r="H29" s="4"/>
      <c r="K29" s="196" t="s">
        <v>446</v>
      </c>
      <c r="L29" s="198"/>
      <c r="M29" s="204" t="str">
        <f>IF(OR(A9=1,K3=1,A2=1),"/",Perso!$B$15+Perso!$B$17+$C$9+$L$3+$C$2)</f>
        <v>/</v>
      </c>
    </row>
    <row r="30" spans="1:13" ht="20.25" customHeight="1" thickBot="1">
      <c r="A30" s="7"/>
      <c r="B30" s="8"/>
      <c r="C30" s="8"/>
      <c r="D30" s="8"/>
      <c r="E30" s="8"/>
      <c r="F30" s="8"/>
      <c r="G30" s="8"/>
      <c r="H30" s="9"/>
      <c r="K30" s="7" t="s">
        <v>444</v>
      </c>
      <c r="L30" s="8"/>
      <c r="M30" s="204" t="str">
        <f>IF(OR(A10=1,K3=1,A2=1),"/",Perso!$B$15+Perso!$B$17+$C$10+$L$3+$C$2)</f>
        <v>/</v>
      </c>
    </row>
    <row r="31" ht="6" customHeight="1" thickBot="1">
      <c r="N31" s="3"/>
    </row>
    <row r="32" spans="1:13" ht="13.5" thickBot="1">
      <c r="A32" s="277" t="s">
        <v>475</v>
      </c>
      <c r="B32" s="279"/>
      <c r="C32" s="279"/>
      <c r="D32" s="279"/>
      <c r="E32" s="307" t="s">
        <v>477</v>
      </c>
      <c r="F32" s="305"/>
      <c r="G32" s="279" t="s">
        <v>476</v>
      </c>
      <c r="H32" s="279"/>
      <c r="I32" s="279"/>
      <c r="J32" s="279"/>
      <c r="K32" s="279"/>
      <c r="L32" s="279"/>
      <c r="M32" s="307" t="s">
        <v>477</v>
      </c>
    </row>
    <row r="33" spans="1:13" ht="12.75">
      <c r="A33" s="97"/>
      <c r="B33" s="231"/>
      <c r="C33" s="231"/>
      <c r="D33" s="231"/>
      <c r="E33" s="240"/>
      <c r="F33" s="232"/>
      <c r="G33" s="231"/>
      <c r="H33" s="231"/>
      <c r="I33" s="231"/>
      <c r="J33" s="231"/>
      <c r="K33" s="231"/>
      <c r="L33" s="231"/>
      <c r="M33" s="166"/>
    </row>
    <row r="34" spans="1:13" ht="12.75">
      <c r="A34" s="196"/>
      <c r="B34" s="234"/>
      <c r="C34" s="234"/>
      <c r="D34" s="234"/>
      <c r="E34" s="192"/>
      <c r="F34" s="235"/>
      <c r="G34" s="234"/>
      <c r="H34" s="234"/>
      <c r="I34" s="234"/>
      <c r="J34" s="234"/>
      <c r="K34" s="234"/>
      <c r="L34" s="234"/>
      <c r="M34" s="242"/>
    </row>
    <row r="35" spans="1:13" ht="12.75">
      <c r="A35" s="196"/>
      <c r="B35" s="234"/>
      <c r="C35" s="234"/>
      <c r="D35" s="234"/>
      <c r="E35" s="192"/>
      <c r="F35" s="235"/>
      <c r="G35" s="234"/>
      <c r="H35" s="234"/>
      <c r="I35" s="234"/>
      <c r="J35" s="234"/>
      <c r="K35" s="234"/>
      <c r="L35" s="234"/>
      <c r="M35" s="242"/>
    </row>
    <row r="36" spans="1:13" ht="12.75">
      <c r="A36" s="196"/>
      <c r="B36" s="234"/>
      <c r="C36" s="234"/>
      <c r="D36" s="234"/>
      <c r="E36" s="192"/>
      <c r="F36" s="235"/>
      <c r="G36" s="234"/>
      <c r="H36" s="234"/>
      <c r="I36" s="234"/>
      <c r="J36" s="234"/>
      <c r="K36" s="234"/>
      <c r="L36" s="234"/>
      <c r="M36" s="242"/>
    </row>
    <row r="37" spans="1:13" ht="12.75">
      <c r="A37" s="196"/>
      <c r="B37" s="234"/>
      <c r="C37" s="234"/>
      <c r="D37" s="234"/>
      <c r="E37" s="192"/>
      <c r="F37" s="235"/>
      <c r="G37" s="234"/>
      <c r="H37" s="234"/>
      <c r="I37" s="234"/>
      <c r="J37" s="234"/>
      <c r="K37" s="234"/>
      <c r="L37" s="234"/>
      <c r="M37" s="242"/>
    </row>
    <row r="38" spans="1:13" ht="12.75">
      <c r="A38" s="196"/>
      <c r="B38" s="234"/>
      <c r="C38" s="234"/>
      <c r="D38" s="234"/>
      <c r="E38" s="192"/>
      <c r="F38" s="235"/>
      <c r="G38" s="234"/>
      <c r="H38" s="234"/>
      <c r="I38" s="234"/>
      <c r="J38" s="234"/>
      <c r="K38" s="234"/>
      <c r="L38" s="234"/>
      <c r="M38" s="242"/>
    </row>
    <row r="39" spans="1:13" ht="13.5" thickBot="1">
      <c r="A39" s="98"/>
      <c r="B39" s="237"/>
      <c r="C39" s="237"/>
      <c r="D39" s="237"/>
      <c r="E39" s="241"/>
      <c r="F39" s="238"/>
      <c r="G39" s="237"/>
      <c r="H39" s="237"/>
      <c r="I39" s="237"/>
      <c r="J39" s="237"/>
      <c r="K39" s="237"/>
      <c r="L39" s="237"/>
      <c r="M39" s="243"/>
    </row>
    <row r="40" ht="5.25" customHeight="1" thickBot="1"/>
    <row r="41" spans="1:13" ht="13.5" thickBot="1">
      <c r="A41" s="285" t="s">
        <v>478</v>
      </c>
      <c r="B41" s="286"/>
      <c r="C41" s="286"/>
      <c r="D41" s="293" t="s">
        <v>479</v>
      </c>
      <c r="E41" s="308"/>
      <c r="F41" s="306"/>
      <c r="G41" s="286" t="s">
        <v>480</v>
      </c>
      <c r="H41" s="286"/>
      <c r="I41" s="286"/>
      <c r="J41" s="286"/>
      <c r="K41" s="286"/>
      <c r="L41" s="293" t="s">
        <v>481</v>
      </c>
      <c r="M41" s="309"/>
    </row>
    <row r="42" spans="1:13" ht="12.75">
      <c r="A42" s="97"/>
      <c r="B42" s="231"/>
      <c r="C42" s="231"/>
      <c r="D42" s="231"/>
      <c r="E42" s="231"/>
      <c r="F42" s="232"/>
      <c r="G42" s="231"/>
      <c r="H42" s="231"/>
      <c r="I42" s="231"/>
      <c r="J42" s="231"/>
      <c r="K42" s="231"/>
      <c r="L42" s="231"/>
      <c r="M42" s="233"/>
    </row>
    <row r="43" spans="1:13" ht="12.75">
      <c r="A43" s="196"/>
      <c r="B43" s="234"/>
      <c r="C43" s="234"/>
      <c r="D43" s="234"/>
      <c r="E43" s="234"/>
      <c r="F43" s="235"/>
      <c r="G43" s="234"/>
      <c r="H43" s="234"/>
      <c r="I43" s="234"/>
      <c r="J43" s="234"/>
      <c r="K43" s="234"/>
      <c r="L43" s="234"/>
      <c r="M43" s="236"/>
    </row>
    <row r="44" spans="1:13" ht="13.5" thickBot="1">
      <c r="A44" s="98"/>
      <c r="B44" s="237"/>
      <c r="C44" s="237"/>
      <c r="D44" s="237"/>
      <c r="E44" s="237"/>
      <c r="F44" s="238"/>
      <c r="G44" s="237"/>
      <c r="H44" s="237"/>
      <c r="I44" s="237"/>
      <c r="J44" s="237"/>
      <c r="K44" s="237"/>
      <c r="L44" s="237"/>
      <c r="M44" s="239"/>
    </row>
    <row r="45" ht="5.25" customHeight="1" thickBot="1"/>
    <row r="46" spans="1:13" ht="13.5" thickBot="1">
      <c r="A46" s="277" t="s">
        <v>482</v>
      </c>
      <c r="B46" s="279"/>
      <c r="C46" s="279"/>
      <c r="D46" s="277" t="s">
        <v>483</v>
      </c>
      <c r="E46" s="279"/>
      <c r="F46" s="279"/>
      <c r="G46" s="279"/>
      <c r="H46" s="279"/>
      <c r="I46" s="279"/>
      <c r="J46" s="280"/>
      <c r="K46" s="279" t="s">
        <v>484</v>
      </c>
      <c r="L46" s="279"/>
      <c r="M46" s="280"/>
    </row>
    <row r="47" spans="1:13" ht="12.75">
      <c r="A47" s="97"/>
      <c r="B47" s="231"/>
      <c r="C47" s="231"/>
      <c r="D47" s="97"/>
      <c r="E47" s="231"/>
      <c r="F47" s="231"/>
      <c r="G47" s="231"/>
      <c r="H47" s="231"/>
      <c r="I47" s="231"/>
      <c r="J47" s="244"/>
      <c r="K47" s="231"/>
      <c r="L47" s="231"/>
      <c r="M47" s="233"/>
    </row>
    <row r="48" spans="1:13" ht="12.75">
      <c r="A48" s="196"/>
      <c r="B48" s="234"/>
      <c r="C48" s="234"/>
      <c r="D48" s="196"/>
      <c r="E48" s="234"/>
      <c r="F48" s="234"/>
      <c r="G48" s="234"/>
      <c r="H48" s="234"/>
      <c r="I48" s="234"/>
      <c r="J48" s="245"/>
      <c r="K48" s="234"/>
      <c r="L48" s="234"/>
      <c r="M48" s="236"/>
    </row>
    <row r="49" spans="1:13" ht="12.75">
      <c r="A49" s="196"/>
      <c r="B49" s="234"/>
      <c r="C49" s="234"/>
      <c r="D49" s="196"/>
      <c r="E49" s="234"/>
      <c r="F49" s="234"/>
      <c r="G49" s="234"/>
      <c r="H49" s="234"/>
      <c r="I49" s="234"/>
      <c r="J49" s="245"/>
      <c r="K49" s="234"/>
      <c r="L49" s="234"/>
      <c r="M49" s="236"/>
    </row>
    <row r="50" spans="1:13" ht="12.75">
      <c r="A50" s="196"/>
      <c r="B50" s="234"/>
      <c r="C50" s="234"/>
      <c r="D50" s="196"/>
      <c r="E50" s="234"/>
      <c r="F50" s="234"/>
      <c r="G50" s="234"/>
      <c r="H50" s="234"/>
      <c r="I50" s="234"/>
      <c r="J50" s="245"/>
      <c r="K50" s="234"/>
      <c r="L50" s="234"/>
      <c r="M50" s="236"/>
    </row>
    <row r="51" spans="1:13" ht="12.75">
      <c r="A51" s="196"/>
      <c r="B51" s="234"/>
      <c r="C51" s="234"/>
      <c r="D51" s="196"/>
      <c r="E51" s="234"/>
      <c r="F51" s="234"/>
      <c r="G51" s="234"/>
      <c r="H51" s="234"/>
      <c r="I51" s="234"/>
      <c r="J51" s="245"/>
      <c r="K51" s="234"/>
      <c r="L51" s="234"/>
      <c r="M51" s="236"/>
    </row>
    <row r="52" spans="1:13" ht="13.5" thickBot="1">
      <c r="A52" s="98"/>
      <c r="B52" s="237"/>
      <c r="C52" s="237"/>
      <c r="D52" s="98"/>
      <c r="E52" s="237"/>
      <c r="F52" s="237"/>
      <c r="G52" s="237"/>
      <c r="H52" s="237"/>
      <c r="I52" s="237"/>
      <c r="J52" s="246"/>
      <c r="K52" s="237"/>
      <c r="L52" s="237"/>
      <c r="M52" s="239"/>
    </row>
    <row r="53" ht="5.25" customHeight="1" thickBot="1"/>
    <row r="54" spans="1:13" ht="13.5" thickBot="1">
      <c r="A54" s="277" t="s">
        <v>485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1:13" ht="12.75">
      <c r="A55" s="97"/>
      <c r="B55" s="231"/>
      <c r="C55" s="231"/>
      <c r="D55" s="97"/>
      <c r="E55" s="231"/>
      <c r="F55" s="231"/>
      <c r="G55" s="231"/>
      <c r="H55" s="231"/>
      <c r="I55" s="231"/>
      <c r="J55" s="244"/>
      <c r="K55" s="231"/>
      <c r="L55" s="231"/>
      <c r="M55" s="233"/>
    </row>
    <row r="56" spans="1:13" ht="12.75">
      <c r="A56" s="196"/>
      <c r="B56" s="234"/>
      <c r="C56" s="234"/>
      <c r="D56" s="196"/>
      <c r="E56" s="234"/>
      <c r="F56" s="234"/>
      <c r="G56" s="234"/>
      <c r="H56" s="234"/>
      <c r="I56" s="234"/>
      <c r="J56" s="245"/>
      <c r="K56" s="234"/>
      <c r="L56" s="234"/>
      <c r="M56" s="236"/>
    </row>
    <row r="57" spans="1:13" ht="12.75">
      <c r="A57" s="196"/>
      <c r="B57" s="234"/>
      <c r="C57" s="234"/>
      <c r="D57" s="196"/>
      <c r="E57" s="234"/>
      <c r="F57" s="234"/>
      <c r="G57" s="234"/>
      <c r="H57" s="234"/>
      <c r="I57" s="234"/>
      <c r="J57" s="245"/>
      <c r="K57" s="234"/>
      <c r="L57" s="234"/>
      <c r="M57" s="236"/>
    </row>
    <row r="58" spans="1:13" ht="12.75">
      <c r="A58" s="196"/>
      <c r="B58" s="234"/>
      <c r="C58" s="234"/>
      <c r="D58" s="196"/>
      <c r="E58" s="234"/>
      <c r="F58" s="234"/>
      <c r="G58" s="234"/>
      <c r="H58" s="234"/>
      <c r="I58" s="234"/>
      <c r="J58" s="245"/>
      <c r="K58" s="234"/>
      <c r="L58" s="234"/>
      <c r="M58" s="236"/>
    </row>
    <row r="59" spans="1:13" ht="12.75">
      <c r="A59" s="196"/>
      <c r="B59" s="234"/>
      <c r="C59" s="234"/>
      <c r="D59" s="196"/>
      <c r="E59" s="234"/>
      <c r="F59" s="234"/>
      <c r="G59" s="234"/>
      <c r="H59" s="234"/>
      <c r="I59" s="234"/>
      <c r="J59" s="245"/>
      <c r="K59" s="234"/>
      <c r="L59" s="234"/>
      <c r="M59" s="236"/>
    </row>
    <row r="60" spans="1:13" ht="13.5" thickBot="1">
      <c r="A60" s="98"/>
      <c r="B60" s="237"/>
      <c r="C60" s="237"/>
      <c r="D60" s="98"/>
      <c r="E60" s="237"/>
      <c r="F60" s="237"/>
      <c r="G60" s="237"/>
      <c r="H60" s="237"/>
      <c r="I60" s="237"/>
      <c r="J60" s="246"/>
      <c r="K60" s="237"/>
      <c r="L60" s="237"/>
      <c r="M60" s="239"/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GridLines="0" showZeros="0" workbookViewId="0" topLeftCell="A1">
      <selection activeCell="G62" sqref="G62"/>
    </sheetView>
  </sheetViews>
  <sheetFormatPr defaultColWidth="11.421875" defaultRowHeight="12" customHeight="1"/>
  <cols>
    <col min="1" max="1" width="16.28125" style="1" customWidth="1"/>
    <col min="2" max="2" width="8.28125" style="1" customWidth="1"/>
    <col min="3" max="3" width="1.1484375" style="1" customWidth="1"/>
    <col min="4" max="4" width="11.421875" style="1" customWidth="1"/>
    <col min="5" max="5" width="11.140625" style="1" customWidth="1"/>
    <col min="6" max="6" width="5.00390625" style="1" customWidth="1"/>
    <col min="7" max="7" width="11.421875" style="1" customWidth="1"/>
    <col min="8" max="8" width="5.7109375" style="1" customWidth="1"/>
    <col min="9" max="9" width="6.28125" style="1" customWidth="1"/>
    <col min="10" max="10" width="12.140625" style="1" customWidth="1"/>
    <col min="11" max="16384" width="11.421875" style="1" customWidth="1"/>
  </cols>
  <sheetData>
    <row r="1" spans="1:11" ht="12" customHeight="1" thickBot="1">
      <c r="A1" s="277" t="s">
        <v>26</v>
      </c>
      <c r="B1" s="278"/>
      <c r="D1" s="277" t="s">
        <v>512</v>
      </c>
      <c r="E1" s="279"/>
      <c r="F1" s="279"/>
      <c r="G1" s="279"/>
      <c r="H1" s="279"/>
      <c r="I1" s="279"/>
      <c r="J1" s="279"/>
      <c r="K1" s="280"/>
    </row>
    <row r="2" spans="1:11" s="191" customFormat="1" ht="25.5" customHeight="1" thickBot="1">
      <c r="A2" s="263" t="s">
        <v>504</v>
      </c>
      <c r="B2" s="264" t="s">
        <v>505</v>
      </c>
      <c r="D2" s="266" t="s">
        <v>513</v>
      </c>
      <c r="E2" s="267" t="s">
        <v>515</v>
      </c>
      <c r="F2" s="268" t="s">
        <v>498</v>
      </c>
      <c r="G2" s="267" t="s">
        <v>514</v>
      </c>
      <c r="H2" s="268" t="s">
        <v>499</v>
      </c>
      <c r="I2" s="268" t="s">
        <v>516</v>
      </c>
      <c r="J2" s="268" t="s">
        <v>517</v>
      </c>
      <c r="K2" s="269" t="s">
        <v>503</v>
      </c>
    </row>
    <row r="3" spans="1:11" ht="12" customHeight="1">
      <c r="A3" s="261"/>
      <c r="B3" s="240"/>
      <c r="D3" s="154"/>
      <c r="E3" s="41"/>
      <c r="F3" s="41"/>
      <c r="G3" s="41"/>
      <c r="H3" s="41"/>
      <c r="I3" s="41"/>
      <c r="J3" s="41"/>
      <c r="K3" s="265"/>
    </row>
    <row r="4" spans="1:11" ht="12" customHeight="1">
      <c r="A4" s="270"/>
      <c r="B4" s="258"/>
      <c r="D4" s="270"/>
      <c r="E4" s="253"/>
      <c r="F4" s="253"/>
      <c r="G4" s="253"/>
      <c r="H4" s="253"/>
      <c r="I4" s="253"/>
      <c r="J4" s="253"/>
      <c r="K4" s="258"/>
    </row>
    <row r="5" spans="1:11" ht="12" customHeight="1">
      <c r="A5" s="156"/>
      <c r="B5" s="192"/>
      <c r="D5" s="156"/>
      <c r="E5" s="16"/>
      <c r="F5" s="16"/>
      <c r="G5" s="16"/>
      <c r="H5" s="16"/>
      <c r="I5" s="16"/>
      <c r="J5" s="16"/>
      <c r="K5" s="192"/>
    </row>
    <row r="6" spans="1:11" ht="12" customHeight="1">
      <c r="A6" s="270"/>
      <c r="B6" s="258"/>
      <c r="D6" s="270"/>
      <c r="E6" s="253"/>
      <c r="F6" s="253"/>
      <c r="G6" s="253"/>
      <c r="H6" s="253"/>
      <c r="I6" s="253"/>
      <c r="J6" s="253"/>
      <c r="K6" s="258"/>
    </row>
    <row r="7" spans="1:11" ht="12" customHeight="1" thickBot="1">
      <c r="A7" s="158"/>
      <c r="B7" s="241"/>
      <c r="D7" s="156"/>
      <c r="E7" s="16"/>
      <c r="F7" s="16"/>
      <c r="G7" s="16"/>
      <c r="H7" s="16"/>
      <c r="I7" s="16"/>
      <c r="J7" s="16"/>
      <c r="K7" s="192"/>
    </row>
    <row r="8" spans="4:11" ht="12" customHeight="1" thickBot="1">
      <c r="D8" s="270"/>
      <c r="E8" s="253"/>
      <c r="F8" s="253"/>
      <c r="G8" s="253"/>
      <c r="H8" s="253"/>
      <c r="I8" s="253"/>
      <c r="J8" s="253"/>
      <c r="K8" s="258"/>
    </row>
    <row r="9" spans="1:11" ht="12" customHeight="1">
      <c r="A9" s="261" t="s">
        <v>527</v>
      </c>
      <c r="B9" s="250"/>
      <c r="D9" s="156"/>
      <c r="E9" s="16"/>
      <c r="F9" s="16"/>
      <c r="G9" s="16"/>
      <c r="H9" s="16"/>
      <c r="I9" s="16"/>
      <c r="J9" s="16"/>
      <c r="K9" s="192"/>
    </row>
    <row r="10" spans="1:11" ht="12" customHeight="1">
      <c r="A10" s="2"/>
      <c r="B10" s="4"/>
      <c r="D10" s="270"/>
      <c r="E10" s="253"/>
      <c r="F10" s="253"/>
      <c r="G10" s="253"/>
      <c r="H10" s="253"/>
      <c r="I10" s="253"/>
      <c r="J10" s="253"/>
      <c r="K10" s="258"/>
    </row>
    <row r="11" spans="1:11" ht="12" customHeight="1">
      <c r="A11" s="2"/>
      <c r="B11" s="4"/>
      <c r="D11" s="156"/>
      <c r="E11" s="16"/>
      <c r="F11" s="16"/>
      <c r="G11" s="16"/>
      <c r="H11" s="16"/>
      <c r="I11" s="16"/>
      <c r="J11" s="16"/>
      <c r="K11" s="192"/>
    </row>
    <row r="12" spans="1:11" ht="12" customHeight="1">
      <c r="A12" s="2"/>
      <c r="B12" s="4"/>
      <c r="D12" s="270"/>
      <c r="E12" s="253"/>
      <c r="F12" s="253"/>
      <c r="G12" s="253"/>
      <c r="H12" s="253"/>
      <c r="I12" s="253"/>
      <c r="J12" s="253"/>
      <c r="K12" s="258"/>
    </row>
    <row r="13" spans="1:11" ht="12" customHeight="1">
      <c r="A13" s="2"/>
      <c r="B13" s="4"/>
      <c r="D13" s="156"/>
      <c r="E13" s="16"/>
      <c r="F13" s="16"/>
      <c r="G13" s="16"/>
      <c r="H13" s="16"/>
      <c r="I13" s="16"/>
      <c r="J13" s="16"/>
      <c r="K13" s="192"/>
    </row>
    <row r="14" spans="1:11" ht="12" customHeight="1">
      <c r="A14" s="2"/>
      <c r="B14" s="4"/>
      <c r="D14" s="270"/>
      <c r="E14" s="253"/>
      <c r="F14" s="253"/>
      <c r="G14" s="253"/>
      <c r="H14" s="253"/>
      <c r="I14" s="253"/>
      <c r="J14" s="253"/>
      <c r="K14" s="258"/>
    </row>
    <row r="15" spans="1:11" ht="12" customHeight="1">
      <c r="A15" s="2"/>
      <c r="B15" s="4"/>
      <c r="D15" s="156"/>
      <c r="E15" s="16"/>
      <c r="F15" s="16"/>
      <c r="G15" s="16"/>
      <c r="H15" s="16"/>
      <c r="I15" s="16"/>
      <c r="J15" s="16"/>
      <c r="K15" s="192"/>
    </row>
    <row r="16" spans="1:11" ht="12" customHeight="1">
      <c r="A16" s="2"/>
      <c r="B16" s="4"/>
      <c r="D16" s="270"/>
      <c r="E16" s="253"/>
      <c r="F16" s="253"/>
      <c r="G16" s="253"/>
      <c r="H16" s="253"/>
      <c r="I16" s="253"/>
      <c r="J16" s="253"/>
      <c r="K16" s="258"/>
    </row>
    <row r="17" spans="1:11" ht="12" customHeight="1">
      <c r="A17" s="2"/>
      <c r="B17" s="4"/>
      <c r="D17" s="156"/>
      <c r="E17" s="16"/>
      <c r="F17" s="16"/>
      <c r="G17" s="16"/>
      <c r="H17" s="16"/>
      <c r="I17" s="16"/>
      <c r="J17" s="16"/>
      <c r="K17" s="192"/>
    </row>
    <row r="18" spans="1:11" ht="12" customHeight="1">
      <c r="A18" s="2"/>
      <c r="B18" s="4"/>
      <c r="D18" s="270"/>
      <c r="E18" s="253"/>
      <c r="F18" s="253"/>
      <c r="G18" s="253"/>
      <c r="H18" s="253"/>
      <c r="I18" s="253"/>
      <c r="J18" s="253"/>
      <c r="K18" s="258"/>
    </row>
    <row r="19" spans="1:11" ht="12" customHeight="1">
      <c r="A19" s="2"/>
      <c r="B19" s="4"/>
      <c r="D19" s="156"/>
      <c r="E19" s="16"/>
      <c r="F19" s="16"/>
      <c r="G19" s="16"/>
      <c r="H19" s="16"/>
      <c r="I19" s="16"/>
      <c r="J19" s="16"/>
      <c r="K19" s="192"/>
    </row>
    <row r="20" spans="1:11" ht="12" customHeight="1">
      <c r="A20" s="2"/>
      <c r="B20" s="4"/>
      <c r="D20" s="270"/>
      <c r="E20" s="253"/>
      <c r="F20" s="253"/>
      <c r="G20" s="253"/>
      <c r="H20" s="253"/>
      <c r="I20" s="253"/>
      <c r="J20" s="253"/>
      <c r="K20" s="258"/>
    </row>
    <row r="21" spans="1:11" ht="12" customHeight="1">
      <c r="A21" s="2"/>
      <c r="B21" s="4"/>
      <c r="D21" s="156"/>
      <c r="E21" s="16"/>
      <c r="F21" s="16"/>
      <c r="G21" s="16"/>
      <c r="H21" s="16"/>
      <c r="I21" s="16"/>
      <c r="J21" s="16"/>
      <c r="K21" s="192"/>
    </row>
    <row r="22" spans="1:11" ht="12" customHeight="1">
      <c r="A22" s="2"/>
      <c r="B22" s="4"/>
      <c r="D22" s="270"/>
      <c r="E22" s="253"/>
      <c r="F22" s="253"/>
      <c r="G22" s="253"/>
      <c r="H22" s="253"/>
      <c r="I22" s="253"/>
      <c r="J22" s="253"/>
      <c r="K22" s="258"/>
    </row>
    <row r="23" spans="1:11" ht="12" customHeight="1" thickBot="1">
      <c r="A23" s="7"/>
      <c r="B23" s="9"/>
      <c r="D23" s="158"/>
      <c r="E23" s="159"/>
      <c r="F23" s="159"/>
      <c r="G23" s="159"/>
      <c r="H23" s="159"/>
      <c r="I23" s="159"/>
      <c r="J23" s="159"/>
      <c r="K23" s="241"/>
    </row>
    <row r="24" ht="5.25" customHeight="1" thickBot="1"/>
    <row r="25" spans="1:11" ht="12" customHeight="1" thickBot="1">
      <c r="A25" s="277" t="s">
        <v>27</v>
      </c>
      <c r="B25" s="280"/>
      <c r="D25" s="277" t="s">
        <v>519</v>
      </c>
      <c r="E25" s="279"/>
      <c r="F25" s="279"/>
      <c r="G25" s="279"/>
      <c r="H25" s="279"/>
      <c r="I25" s="279"/>
      <c r="J25" s="279"/>
      <c r="K25" s="280"/>
    </row>
    <row r="26" spans="1:11" ht="12" customHeight="1" thickBot="1">
      <c r="A26" s="261" t="s">
        <v>506</v>
      </c>
      <c r="B26" s="240"/>
      <c r="D26" s="152" t="s">
        <v>513</v>
      </c>
      <c r="E26" s="100" t="s">
        <v>520</v>
      </c>
      <c r="F26" s="100" t="s">
        <v>521</v>
      </c>
      <c r="G26" s="100" t="s">
        <v>522</v>
      </c>
      <c r="H26" s="100" t="s">
        <v>523</v>
      </c>
      <c r="I26" s="100" t="s">
        <v>524</v>
      </c>
      <c r="J26" s="100" t="s">
        <v>525</v>
      </c>
      <c r="K26" s="99" t="s">
        <v>503</v>
      </c>
    </row>
    <row r="27" spans="1:11" ht="12" customHeight="1" thickBot="1">
      <c r="A27" s="156" t="s">
        <v>507</v>
      </c>
      <c r="B27" s="192"/>
      <c r="D27" s="271"/>
      <c r="E27" s="272"/>
      <c r="F27" s="272"/>
      <c r="G27" s="272"/>
      <c r="H27" s="272"/>
      <c r="I27" s="272"/>
      <c r="J27" s="272"/>
      <c r="K27" s="273"/>
    </row>
    <row r="28" spans="1:11" ht="12" customHeight="1" thickBot="1">
      <c r="A28" s="156" t="s">
        <v>508</v>
      </c>
      <c r="B28" s="192"/>
      <c r="D28" s="274" t="s">
        <v>501</v>
      </c>
      <c r="E28" s="275"/>
      <c r="F28" s="275"/>
      <c r="G28" s="275"/>
      <c r="H28" s="275"/>
      <c r="I28" s="275"/>
      <c r="J28" s="275"/>
      <c r="K28" s="276"/>
    </row>
    <row r="29" spans="1:11" ht="24" customHeight="1" thickBot="1">
      <c r="A29" s="156" t="s">
        <v>509</v>
      </c>
      <c r="B29" s="192"/>
      <c r="D29" s="266" t="s">
        <v>513</v>
      </c>
      <c r="E29" s="268" t="s">
        <v>497</v>
      </c>
      <c r="F29" s="268" t="s">
        <v>498</v>
      </c>
      <c r="G29" s="267" t="s">
        <v>518</v>
      </c>
      <c r="H29" s="268" t="s">
        <v>499</v>
      </c>
      <c r="I29" s="268" t="s">
        <v>500</v>
      </c>
      <c r="J29" s="268" t="s">
        <v>502</v>
      </c>
      <c r="K29" s="269" t="s">
        <v>503</v>
      </c>
    </row>
    <row r="30" spans="1:11" ht="12" customHeight="1">
      <c r="A30" s="156" t="s">
        <v>510</v>
      </c>
      <c r="B30" s="192"/>
      <c r="D30" s="261"/>
      <c r="E30" s="252"/>
      <c r="F30" s="252"/>
      <c r="G30" s="252"/>
      <c r="H30" s="252"/>
      <c r="I30" s="252"/>
      <c r="J30" s="252"/>
      <c r="K30" s="240"/>
    </row>
    <row r="31" spans="1:11" ht="12" customHeight="1" thickBot="1">
      <c r="A31" s="158" t="s">
        <v>511</v>
      </c>
      <c r="B31" s="241"/>
      <c r="D31" s="270"/>
      <c r="E31" s="253"/>
      <c r="F31" s="253"/>
      <c r="G31" s="253"/>
      <c r="H31" s="253"/>
      <c r="I31" s="253"/>
      <c r="J31" s="253"/>
      <c r="K31" s="258"/>
    </row>
    <row r="32" spans="4:11" ht="12" customHeight="1" thickBot="1">
      <c r="D32" s="156"/>
      <c r="E32" s="16"/>
      <c r="F32" s="16"/>
      <c r="G32" s="16"/>
      <c r="H32" s="16"/>
      <c r="I32" s="16"/>
      <c r="J32" s="16"/>
      <c r="K32" s="192"/>
    </row>
    <row r="33" spans="1:11" ht="12" customHeight="1">
      <c r="A33" s="261" t="s">
        <v>526</v>
      </c>
      <c r="B33" s="250"/>
      <c r="D33" s="270"/>
      <c r="E33" s="253"/>
      <c r="F33" s="253"/>
      <c r="G33" s="253"/>
      <c r="H33" s="253"/>
      <c r="I33" s="253"/>
      <c r="J33" s="253"/>
      <c r="K33" s="258"/>
    </row>
    <row r="34" spans="1:11" ht="12" customHeight="1">
      <c r="A34" s="2"/>
      <c r="B34" s="4"/>
      <c r="D34" s="156"/>
      <c r="E34" s="16"/>
      <c r="F34" s="16"/>
      <c r="G34" s="16"/>
      <c r="H34" s="16"/>
      <c r="I34" s="16"/>
      <c r="J34" s="16"/>
      <c r="K34" s="192"/>
    </row>
    <row r="35" spans="1:11" ht="12" customHeight="1">
      <c r="A35" s="2"/>
      <c r="B35" s="4"/>
      <c r="D35" s="270"/>
      <c r="E35" s="253"/>
      <c r="F35" s="253"/>
      <c r="G35" s="253"/>
      <c r="H35" s="253"/>
      <c r="I35" s="253"/>
      <c r="J35" s="253"/>
      <c r="K35" s="258"/>
    </row>
    <row r="36" spans="1:11" ht="12" customHeight="1">
      <c r="A36" s="2"/>
      <c r="B36" s="4"/>
      <c r="D36" s="156"/>
      <c r="E36" s="16"/>
      <c r="F36" s="16"/>
      <c r="G36" s="16"/>
      <c r="H36" s="16"/>
      <c r="I36" s="16"/>
      <c r="J36" s="16"/>
      <c r="K36" s="192"/>
    </row>
    <row r="37" spans="1:11" ht="12" customHeight="1">
      <c r="A37" s="2"/>
      <c r="B37" s="4"/>
      <c r="D37" s="270"/>
      <c r="E37" s="253"/>
      <c r="F37" s="253"/>
      <c r="G37" s="253"/>
      <c r="H37" s="253"/>
      <c r="I37" s="253"/>
      <c r="J37" s="253"/>
      <c r="K37" s="258"/>
    </row>
    <row r="38" spans="1:11" ht="12" customHeight="1">
      <c r="A38" s="2"/>
      <c r="B38" s="4"/>
      <c r="D38" s="156"/>
      <c r="E38" s="16"/>
      <c r="F38" s="16"/>
      <c r="G38" s="16"/>
      <c r="H38" s="16"/>
      <c r="I38" s="16"/>
      <c r="J38" s="16"/>
      <c r="K38" s="192"/>
    </row>
    <row r="39" spans="1:11" ht="12" customHeight="1" thickBot="1">
      <c r="A39" s="2"/>
      <c r="B39" s="4"/>
      <c r="D39" s="281"/>
      <c r="E39" s="282"/>
      <c r="F39" s="282"/>
      <c r="G39" s="282"/>
      <c r="H39" s="282"/>
      <c r="I39" s="282"/>
      <c r="J39" s="282"/>
      <c r="K39" s="283"/>
    </row>
    <row r="40" spans="1:2" ht="5.25" customHeight="1" thickBot="1">
      <c r="A40" s="2"/>
      <c r="B40" s="4"/>
    </row>
    <row r="41" spans="1:11" ht="12" customHeight="1" thickBot="1">
      <c r="A41" s="2"/>
      <c r="B41" s="4"/>
      <c r="D41" s="277" t="s">
        <v>519</v>
      </c>
      <c r="E41" s="279"/>
      <c r="F41" s="279"/>
      <c r="G41" s="279"/>
      <c r="H41" s="279"/>
      <c r="I41" s="279"/>
      <c r="J41" s="279"/>
      <c r="K41" s="280"/>
    </row>
    <row r="42" spans="1:11" ht="12" customHeight="1" thickBot="1">
      <c r="A42" s="2"/>
      <c r="B42" s="4"/>
      <c r="D42" s="152" t="s">
        <v>513</v>
      </c>
      <c r="E42" s="100" t="s">
        <v>520</v>
      </c>
      <c r="F42" s="100" t="s">
        <v>521</v>
      </c>
      <c r="G42" s="100" t="s">
        <v>522</v>
      </c>
      <c r="H42" s="100" t="s">
        <v>523</v>
      </c>
      <c r="I42" s="100" t="s">
        <v>524</v>
      </c>
      <c r="J42" s="100" t="s">
        <v>525</v>
      </c>
      <c r="K42" s="99" t="s">
        <v>503</v>
      </c>
    </row>
    <row r="43" spans="1:11" ht="12" customHeight="1" thickBot="1">
      <c r="A43" s="2"/>
      <c r="B43" s="4"/>
      <c r="D43" s="271"/>
      <c r="E43" s="272"/>
      <c r="F43" s="272"/>
      <c r="G43" s="272"/>
      <c r="H43" s="272"/>
      <c r="I43" s="272"/>
      <c r="J43" s="272"/>
      <c r="K43" s="273"/>
    </row>
    <row r="44" spans="1:11" ht="12" customHeight="1" thickBot="1">
      <c r="A44" s="2"/>
      <c r="B44" s="4"/>
      <c r="D44" s="274" t="s">
        <v>501</v>
      </c>
      <c r="E44" s="275"/>
      <c r="F44" s="275"/>
      <c r="G44" s="275"/>
      <c r="H44" s="275"/>
      <c r="I44" s="275"/>
      <c r="J44" s="275"/>
      <c r="K44" s="276"/>
    </row>
    <row r="45" spans="1:11" ht="24" customHeight="1" thickBot="1">
      <c r="A45" s="2"/>
      <c r="B45" s="4"/>
      <c r="D45" s="266" t="s">
        <v>513</v>
      </c>
      <c r="E45" s="268" t="s">
        <v>497</v>
      </c>
      <c r="F45" s="268" t="s">
        <v>498</v>
      </c>
      <c r="G45" s="267" t="s">
        <v>518</v>
      </c>
      <c r="H45" s="268" t="s">
        <v>499</v>
      </c>
      <c r="I45" s="268" t="s">
        <v>500</v>
      </c>
      <c r="J45" s="268" t="s">
        <v>502</v>
      </c>
      <c r="K45" s="269" t="s">
        <v>503</v>
      </c>
    </row>
    <row r="46" spans="1:11" ht="12" customHeight="1">
      <c r="A46" s="2"/>
      <c r="B46" s="4"/>
      <c r="D46" s="261"/>
      <c r="E46" s="252"/>
      <c r="F46" s="252"/>
      <c r="G46" s="252"/>
      <c r="H46" s="252"/>
      <c r="I46" s="252"/>
      <c r="J46" s="252"/>
      <c r="K46" s="240"/>
    </row>
    <row r="47" spans="1:11" ht="12" customHeight="1">
      <c r="A47" s="2"/>
      <c r="B47" s="4"/>
      <c r="D47" s="270"/>
      <c r="E47" s="253"/>
      <c r="F47" s="253"/>
      <c r="G47" s="253"/>
      <c r="H47" s="253"/>
      <c r="I47" s="253"/>
      <c r="J47" s="253"/>
      <c r="K47" s="258"/>
    </row>
    <row r="48" spans="1:11" ht="12" customHeight="1">
      <c r="A48" s="2"/>
      <c r="B48" s="4"/>
      <c r="D48" s="156"/>
      <c r="E48" s="16"/>
      <c r="F48" s="16"/>
      <c r="G48" s="16"/>
      <c r="H48" s="16"/>
      <c r="I48" s="16"/>
      <c r="J48" s="16"/>
      <c r="K48" s="192"/>
    </row>
    <row r="49" spans="1:11" ht="12" customHeight="1">
      <c r="A49" s="2"/>
      <c r="B49" s="4"/>
      <c r="D49" s="270"/>
      <c r="E49" s="253"/>
      <c r="F49" s="253"/>
      <c r="G49" s="253"/>
      <c r="H49" s="253"/>
      <c r="I49" s="253"/>
      <c r="J49" s="253"/>
      <c r="K49" s="258"/>
    </row>
    <row r="50" spans="1:11" ht="12" customHeight="1">
      <c r="A50" s="2"/>
      <c r="B50" s="4"/>
      <c r="D50" s="156"/>
      <c r="E50" s="16"/>
      <c r="F50" s="16"/>
      <c r="G50" s="16"/>
      <c r="H50" s="16"/>
      <c r="I50" s="16"/>
      <c r="J50" s="16"/>
      <c r="K50" s="192"/>
    </row>
    <row r="51" spans="1:11" ht="12" customHeight="1">
      <c r="A51" s="2"/>
      <c r="B51" s="4"/>
      <c r="D51" s="270"/>
      <c r="E51" s="253"/>
      <c r="F51" s="253"/>
      <c r="G51" s="253"/>
      <c r="H51" s="253"/>
      <c r="I51" s="253"/>
      <c r="J51" s="253"/>
      <c r="K51" s="258"/>
    </row>
    <row r="52" spans="1:11" ht="12" customHeight="1">
      <c r="A52" s="2"/>
      <c r="B52" s="4"/>
      <c r="D52" s="156"/>
      <c r="E52" s="16"/>
      <c r="F52" s="16"/>
      <c r="G52" s="16"/>
      <c r="H52" s="16"/>
      <c r="I52" s="16"/>
      <c r="J52" s="16"/>
      <c r="K52" s="192"/>
    </row>
    <row r="53" spans="1:11" ht="12" customHeight="1">
      <c r="A53" s="2"/>
      <c r="B53" s="4"/>
      <c r="D53" s="270"/>
      <c r="E53" s="253"/>
      <c r="F53" s="253"/>
      <c r="G53" s="253"/>
      <c r="H53" s="253"/>
      <c r="I53" s="253"/>
      <c r="J53" s="253"/>
      <c r="K53" s="258"/>
    </row>
    <row r="54" spans="1:11" ht="12" customHeight="1">
      <c r="A54" s="2"/>
      <c r="B54" s="4"/>
      <c r="D54" s="156"/>
      <c r="E54" s="16"/>
      <c r="F54" s="16"/>
      <c r="G54" s="16"/>
      <c r="H54" s="16"/>
      <c r="I54" s="16"/>
      <c r="J54" s="16"/>
      <c r="K54" s="192"/>
    </row>
    <row r="55" spans="1:11" ht="12" customHeight="1" thickBot="1">
      <c r="A55" s="7"/>
      <c r="B55" s="9"/>
      <c r="D55" s="281"/>
      <c r="E55" s="282"/>
      <c r="F55" s="282"/>
      <c r="G55" s="282"/>
      <c r="H55" s="282"/>
      <c r="I55" s="282"/>
      <c r="J55" s="282"/>
      <c r="K55" s="283"/>
    </row>
    <row r="56" ht="5.25" customHeight="1" thickBot="1"/>
    <row r="57" spans="1:11" ht="12" customHeight="1" thickBot="1">
      <c r="A57" s="277" t="s">
        <v>528</v>
      </c>
      <c r="B57" s="279"/>
      <c r="C57" s="279"/>
      <c r="D57" s="279"/>
      <c r="E57" s="279"/>
      <c r="F57" s="279"/>
      <c r="G57" s="279"/>
      <c r="H57" s="279"/>
      <c r="I57" s="279"/>
      <c r="J57" s="279"/>
      <c r="K57" s="280"/>
    </row>
    <row r="58" spans="1:11" ht="12" customHeight="1" thickBot="1">
      <c r="A58" s="152" t="s">
        <v>513</v>
      </c>
      <c r="B58" s="287" t="s">
        <v>502</v>
      </c>
      <c r="C58" s="229"/>
      <c r="D58" s="288"/>
      <c r="E58" s="229" t="s">
        <v>529</v>
      </c>
      <c r="F58" s="229"/>
      <c r="G58" s="288"/>
      <c r="H58" s="287" t="s">
        <v>499</v>
      </c>
      <c r="I58" s="288"/>
      <c r="J58" s="229" t="s">
        <v>530</v>
      </c>
      <c r="K58" s="230"/>
    </row>
    <row r="59" spans="1:11" ht="12" customHeight="1">
      <c r="A59" s="261"/>
      <c r="B59" s="256"/>
      <c r="C59" s="231"/>
      <c r="D59" s="262"/>
      <c r="E59" s="231"/>
      <c r="F59" s="231"/>
      <c r="G59" s="262"/>
      <c r="H59" s="256"/>
      <c r="I59" s="262"/>
      <c r="J59" s="231"/>
      <c r="K59" s="244"/>
    </row>
    <row r="60" spans="1:11" ht="12" customHeight="1">
      <c r="A60" s="156"/>
      <c r="B60" s="259"/>
      <c r="C60" s="234"/>
      <c r="D60" s="289"/>
      <c r="E60" s="234"/>
      <c r="F60" s="234"/>
      <c r="G60" s="289"/>
      <c r="H60" s="259"/>
      <c r="I60" s="289"/>
      <c r="J60" s="234"/>
      <c r="K60" s="245"/>
    </row>
    <row r="61" spans="1:11" ht="12" customHeight="1">
      <c r="A61" s="156"/>
      <c r="B61" s="259"/>
      <c r="C61" s="234"/>
      <c r="D61" s="289"/>
      <c r="E61" s="234"/>
      <c r="F61" s="234"/>
      <c r="G61" s="289"/>
      <c r="H61" s="259"/>
      <c r="I61" s="289"/>
      <c r="J61" s="234"/>
      <c r="K61" s="245"/>
    </row>
    <row r="62" spans="1:11" ht="12" customHeight="1">
      <c r="A62" s="156"/>
      <c r="B62" s="259"/>
      <c r="C62" s="234"/>
      <c r="D62" s="289"/>
      <c r="E62" s="234"/>
      <c r="F62" s="234"/>
      <c r="G62" s="289"/>
      <c r="H62" s="259"/>
      <c r="I62" s="289"/>
      <c r="J62" s="234"/>
      <c r="K62" s="245"/>
    </row>
    <row r="63" spans="1:11" ht="12" customHeight="1">
      <c r="A63" s="156"/>
      <c r="B63" s="259"/>
      <c r="C63" s="234"/>
      <c r="D63" s="289"/>
      <c r="E63" s="234"/>
      <c r="F63" s="234"/>
      <c r="G63" s="289"/>
      <c r="H63" s="259"/>
      <c r="I63" s="289"/>
      <c r="J63" s="234"/>
      <c r="K63" s="245"/>
    </row>
    <row r="64" spans="1:11" ht="12" customHeight="1" thickBot="1">
      <c r="A64" s="158"/>
      <c r="B64" s="260"/>
      <c r="C64" s="237"/>
      <c r="D64" s="290"/>
      <c r="E64" s="237"/>
      <c r="F64" s="237"/>
      <c r="G64" s="290"/>
      <c r="H64" s="260"/>
      <c r="I64" s="290"/>
      <c r="J64" s="237"/>
      <c r="K64" s="246"/>
    </row>
  </sheetData>
  <printOptions/>
  <pageMargins left="0.1968503937007874" right="0.1968503937007874" top="0.1968503937007874" bottom="0.1968503937007874" header="0.1968503937007874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129"/>
  <sheetViews>
    <sheetView workbookViewId="0" topLeftCell="A1">
      <selection activeCell="E6" sqref="E6"/>
    </sheetView>
  </sheetViews>
  <sheetFormatPr defaultColWidth="11.421875" defaultRowHeight="11.25" customHeight="1"/>
  <cols>
    <col min="1" max="1" width="12.140625" style="50" customWidth="1"/>
    <col min="2" max="2" width="11.421875" style="50" customWidth="1"/>
    <col min="3" max="3" width="11.140625" style="50" customWidth="1"/>
    <col min="4" max="4" width="9.140625" style="50" customWidth="1"/>
    <col min="5" max="5" width="4.7109375" style="49" customWidth="1"/>
    <col min="6" max="6" width="25.8515625" style="50" customWidth="1"/>
    <col min="7" max="7" width="13.421875" style="50" customWidth="1"/>
    <col min="8" max="8" width="10.140625" style="50" customWidth="1"/>
    <col min="9" max="16384" width="11.421875" style="50" customWidth="1"/>
  </cols>
  <sheetData>
    <row r="1" spans="1:8" ht="11.25" customHeight="1" thickBot="1">
      <c r="A1" s="64" t="s">
        <v>92</v>
      </c>
      <c r="B1" s="65"/>
      <c r="C1" s="67"/>
      <c r="D1" s="68"/>
      <c r="E1" s="71" t="s">
        <v>224</v>
      </c>
      <c r="F1" s="64" t="s">
        <v>225</v>
      </c>
      <c r="G1" s="67"/>
      <c r="H1" s="66" t="s">
        <v>226</v>
      </c>
    </row>
    <row r="2" spans="1:8" ht="11.25" customHeight="1">
      <c r="A2" s="77" t="s">
        <v>35</v>
      </c>
      <c r="B2" s="78" t="s">
        <v>93</v>
      </c>
      <c r="C2" s="79"/>
      <c r="D2" s="80" t="s">
        <v>94</v>
      </c>
      <c r="E2" s="216">
        <f>IF(Perso!$E$49=0,Perso!$Q$17-3,Perso!$Q$17+Perso!$E$49)</f>
        <v>-3</v>
      </c>
      <c r="F2" s="102"/>
      <c r="G2" s="79"/>
      <c r="H2" s="79"/>
    </row>
    <row r="3" spans="1:8" ht="11.25" customHeight="1">
      <c r="A3" s="81"/>
      <c r="B3" s="82" t="s">
        <v>95</v>
      </c>
      <c r="C3" s="83"/>
      <c r="D3" s="84" t="s">
        <v>96</v>
      </c>
      <c r="E3" s="217">
        <f>IF(Perso!$E$49=0,Perso!$B$15-3,Perso!$B$15+Perso!$E$49)</f>
        <v>-3</v>
      </c>
      <c r="F3" s="103" t="s">
        <v>243</v>
      </c>
      <c r="G3" s="83"/>
      <c r="H3" s="83"/>
    </row>
    <row r="4" spans="1:8" ht="11.25" customHeight="1">
      <c r="A4" s="58" t="s">
        <v>97</v>
      </c>
      <c r="B4" s="59" t="s">
        <v>98</v>
      </c>
      <c r="C4" s="60"/>
      <c r="D4" s="69" t="s">
        <v>99</v>
      </c>
      <c r="E4" s="218" t="str">
        <f>IF(Perso!$K$45=0,"/",Perso!$K$15+Perso!$K$45)</f>
        <v>/</v>
      </c>
      <c r="F4" s="101" t="s">
        <v>244</v>
      </c>
      <c r="G4" s="60"/>
      <c r="H4" s="60"/>
    </row>
    <row r="5" spans="1:8" ht="11.25" customHeight="1">
      <c r="A5" s="58"/>
      <c r="B5" s="59" t="s">
        <v>100</v>
      </c>
      <c r="C5" s="60"/>
      <c r="D5" s="69" t="s">
        <v>94</v>
      </c>
      <c r="E5" s="218" t="str">
        <f>IF(Perso!$K$45=0,"/",Perso!$Q$17+Perso!$K$45)</f>
        <v>/</v>
      </c>
      <c r="F5" s="101" t="s">
        <v>250</v>
      </c>
      <c r="G5" s="60"/>
      <c r="H5" s="60"/>
    </row>
    <row r="6" spans="1:8" ht="11.25" customHeight="1">
      <c r="A6" s="58"/>
      <c r="B6" s="59" t="s">
        <v>101</v>
      </c>
      <c r="C6" s="60"/>
      <c r="D6" s="69" t="s">
        <v>96</v>
      </c>
      <c r="E6" s="218" t="str">
        <f>IF(Perso!$K$45=0,"/",Perso!$B$15+Perso!$K$45)</f>
        <v>/</v>
      </c>
      <c r="F6" s="101">
        <v>19</v>
      </c>
      <c r="G6" s="60"/>
      <c r="H6" s="60"/>
    </row>
    <row r="7" spans="1:8" ht="11.25" customHeight="1">
      <c r="A7" s="77" t="s">
        <v>90</v>
      </c>
      <c r="B7" s="78" t="s">
        <v>102</v>
      </c>
      <c r="C7" s="79"/>
      <c r="D7" s="80" t="s">
        <v>103</v>
      </c>
      <c r="E7" s="216" t="s">
        <v>400</v>
      </c>
      <c r="F7" s="102"/>
      <c r="G7" s="79"/>
      <c r="H7" s="79"/>
    </row>
    <row r="8" spans="1:8" ht="11.25" customHeight="1">
      <c r="A8" s="81"/>
      <c r="B8" s="82" t="s">
        <v>104</v>
      </c>
      <c r="C8" s="83"/>
      <c r="D8" s="84" t="s">
        <v>99</v>
      </c>
      <c r="E8" s="217">
        <f>IF(Perso!$E$35=0,Perso!$K$15-3,Perso!$K$15+Perso!$E$35)</f>
        <v>-3</v>
      </c>
      <c r="F8" s="103" t="s">
        <v>251</v>
      </c>
      <c r="G8" s="83"/>
      <c r="H8" s="83"/>
    </row>
    <row r="9" spans="1:8" ht="11.25" customHeight="1">
      <c r="A9" s="58" t="s">
        <v>52</v>
      </c>
      <c r="B9" s="59" t="s">
        <v>105</v>
      </c>
      <c r="C9" s="60"/>
      <c r="D9" s="69" t="s">
        <v>106</v>
      </c>
      <c r="E9" s="218" t="str">
        <f>IF(Perso!$K$47=0,"/",Perso!$B$17+Perso!$K$47)</f>
        <v>/</v>
      </c>
      <c r="F9" s="101" t="s">
        <v>252</v>
      </c>
      <c r="G9" s="60"/>
      <c r="H9" s="60"/>
    </row>
    <row r="10" spans="1:8" ht="11.25" customHeight="1">
      <c r="A10" s="58"/>
      <c r="B10" s="59" t="s">
        <v>107</v>
      </c>
      <c r="C10" s="60"/>
      <c r="D10" s="69" t="s">
        <v>99</v>
      </c>
      <c r="E10" s="218" t="str">
        <f>IF(Perso!$K$47=0,"/",Perso!$K$15+Perso!$K$47)</f>
        <v>/</v>
      </c>
      <c r="F10" s="101" t="s">
        <v>253</v>
      </c>
      <c r="G10" s="60"/>
      <c r="H10" s="60"/>
    </row>
    <row r="11" spans="1:9" ht="11.25" customHeight="1">
      <c r="A11" s="77" t="s">
        <v>28</v>
      </c>
      <c r="B11" s="78" t="s">
        <v>109</v>
      </c>
      <c r="C11" s="79"/>
      <c r="D11" s="80" t="s">
        <v>110</v>
      </c>
      <c r="E11" s="216">
        <f>IF(Perso!$E$39=0,Perso!$E$17-3,Perso!$E$17+Perso!$E$39)</f>
        <v>-3</v>
      </c>
      <c r="F11" s="102"/>
      <c r="G11" s="79"/>
      <c r="H11" s="79"/>
      <c r="I11" s="92"/>
    </row>
    <row r="12" spans="1:8" ht="11.25" customHeight="1">
      <c r="A12" s="81"/>
      <c r="B12" s="82" t="s">
        <v>111</v>
      </c>
      <c r="C12" s="83"/>
      <c r="D12" s="84" t="s">
        <v>96</v>
      </c>
      <c r="E12" s="217">
        <f>IF(Perso!$E$39=0,Perso!$B$15-3,Perso!$B$15+Perso!$E$39)</f>
        <v>-3</v>
      </c>
      <c r="F12" s="103"/>
      <c r="G12" s="83"/>
      <c r="H12" s="83"/>
    </row>
    <row r="13" spans="1:8" ht="11.25" customHeight="1">
      <c r="A13" s="58" t="s">
        <v>45</v>
      </c>
      <c r="B13" s="59" t="s">
        <v>112</v>
      </c>
      <c r="C13" s="60"/>
      <c r="D13" s="69" t="s">
        <v>13</v>
      </c>
      <c r="E13" s="218">
        <f>IF(Perso!$K$21=0,Perso!$Q$15-3,Perso!$Q$15+Perso!$K$21)</f>
        <v>-3</v>
      </c>
      <c r="F13" s="101" t="s">
        <v>254</v>
      </c>
      <c r="G13" s="60"/>
      <c r="H13" s="60"/>
    </row>
    <row r="14" spans="1:8" ht="11.25" customHeight="1">
      <c r="A14" s="58"/>
      <c r="B14" s="59" t="s">
        <v>113</v>
      </c>
      <c r="C14" s="60"/>
      <c r="D14" s="69" t="s">
        <v>94</v>
      </c>
      <c r="E14" s="218">
        <f>IF(Perso!$K$21=0,Perso!$Q$17-3,Perso!$Q$17+Perso!$K$21)</f>
        <v>-3</v>
      </c>
      <c r="F14" s="101" t="s">
        <v>255</v>
      </c>
      <c r="G14" s="60"/>
      <c r="H14" s="60"/>
    </row>
    <row r="15" spans="1:8" ht="11.25" customHeight="1">
      <c r="A15" s="77" t="s">
        <v>36</v>
      </c>
      <c r="B15" s="78" t="s">
        <v>114</v>
      </c>
      <c r="C15" s="79"/>
      <c r="D15" s="80" t="s">
        <v>99</v>
      </c>
      <c r="E15" s="216">
        <f>IF(Perso!$E$50=0,Perso!$K$15-3,Perso!$K$15+Perso!$E$50)</f>
        <v>-3</v>
      </c>
      <c r="F15" s="102" t="s">
        <v>261</v>
      </c>
      <c r="G15" s="79"/>
      <c r="H15" s="79"/>
    </row>
    <row r="16" spans="1:8" ht="11.25" customHeight="1">
      <c r="A16" s="81"/>
      <c r="B16" s="82" t="s">
        <v>115</v>
      </c>
      <c r="C16" s="83"/>
      <c r="D16" s="84" t="s">
        <v>96</v>
      </c>
      <c r="E16" s="217">
        <f>IF(Perso!$E$50=0,Perso!$B$15-3,Perso!$B$15+Perso!$E$50)</f>
        <v>-3</v>
      </c>
      <c r="F16" s="103" t="s">
        <v>261</v>
      </c>
      <c r="G16" s="83"/>
      <c r="H16" s="83"/>
    </row>
    <row r="17" spans="1:8" ht="11.25" customHeight="1">
      <c r="A17" s="58" t="s">
        <v>37</v>
      </c>
      <c r="B17" s="59" t="s">
        <v>116</v>
      </c>
      <c r="C17" s="60"/>
      <c r="D17" s="69" t="s">
        <v>99</v>
      </c>
      <c r="E17" s="223">
        <f>IF(Perso!$E$51=0,Perso!$K$15-3,Perso!$K$15+Perso!$E$51)</f>
        <v>-3</v>
      </c>
      <c r="F17" s="101" t="s">
        <v>256</v>
      </c>
      <c r="G17" s="60"/>
      <c r="H17" s="60" t="s">
        <v>60</v>
      </c>
    </row>
    <row r="18" spans="1:8" ht="11.25" customHeight="1">
      <c r="A18" s="58"/>
      <c r="B18" s="59" t="s">
        <v>117</v>
      </c>
      <c r="C18" s="60"/>
      <c r="D18" s="69" t="s">
        <v>96</v>
      </c>
      <c r="E18" s="218">
        <f>IF(Perso!$E$51=0,Perso!$B$15-3,Perso!$B$15+Perso!$E$51)</f>
        <v>-3</v>
      </c>
      <c r="F18" s="101" t="s">
        <v>257</v>
      </c>
      <c r="G18" s="60"/>
      <c r="H18" s="60"/>
    </row>
    <row r="19" spans="1:8" ht="11.25" customHeight="1">
      <c r="A19" s="58"/>
      <c r="B19" s="59" t="s">
        <v>118</v>
      </c>
      <c r="C19" s="60"/>
      <c r="D19" s="69" t="s">
        <v>106</v>
      </c>
      <c r="E19" s="218">
        <f>IF(Perso!$E$51=0,Perso!$B$17-3,Perso!$B$17+Perso!$E$51)</f>
        <v>-3</v>
      </c>
      <c r="F19" s="101" t="s">
        <v>258</v>
      </c>
      <c r="G19" s="60"/>
      <c r="H19" s="60"/>
    </row>
    <row r="20" spans="1:8" ht="11.25" customHeight="1">
      <c r="A20" s="58"/>
      <c r="B20" s="59" t="s">
        <v>119</v>
      </c>
      <c r="C20" s="60"/>
      <c r="D20" s="69" t="s">
        <v>120</v>
      </c>
      <c r="E20" s="218">
        <f>IF(Perso!$E$51=0,Perso!$Q$15-3,Perso!$Q$15+Perso!$E$51)</f>
        <v>-3</v>
      </c>
      <c r="F20" s="101"/>
      <c r="G20" s="60"/>
      <c r="H20" s="60"/>
    </row>
    <row r="21" spans="1:8" ht="11.25" customHeight="1">
      <c r="A21" s="77" t="s">
        <v>121</v>
      </c>
      <c r="B21" s="78" t="s">
        <v>122</v>
      </c>
      <c r="C21" s="79"/>
      <c r="D21" s="80" t="s">
        <v>99</v>
      </c>
      <c r="E21" s="216" t="str">
        <f>IF(Perso!$K$48=0,"/",Perso!$K$15+Perso!$K$48)</f>
        <v>/</v>
      </c>
      <c r="F21" s="102">
        <v>12</v>
      </c>
      <c r="G21" s="79"/>
      <c r="H21" s="79"/>
    </row>
    <row r="22" spans="1:8" ht="11.25" customHeight="1">
      <c r="A22" s="81"/>
      <c r="B22" s="82" t="s">
        <v>123</v>
      </c>
      <c r="C22" s="83"/>
      <c r="D22" s="84" t="s">
        <v>96</v>
      </c>
      <c r="E22" s="217" t="str">
        <f>IF(Perso!$K$48=0,"/",Perso!$B$15+Perso!$K$48)</f>
        <v>/</v>
      </c>
      <c r="F22" s="103"/>
      <c r="G22" s="83"/>
      <c r="H22" s="83"/>
    </row>
    <row r="23" spans="1:8" ht="11.25" customHeight="1">
      <c r="A23" s="58" t="s">
        <v>124</v>
      </c>
      <c r="B23" s="59" t="s">
        <v>125</v>
      </c>
      <c r="C23" s="60"/>
      <c r="D23" s="69" t="s">
        <v>126</v>
      </c>
      <c r="E23" s="218" t="str">
        <f>IF(Perso!$K$50=0,"/",Perso!$K$15+Perso!$K$50)</f>
        <v>/</v>
      </c>
      <c r="F23" s="101">
        <v>22</v>
      </c>
      <c r="G23" s="60"/>
      <c r="H23" s="60"/>
    </row>
    <row r="24" spans="1:8" ht="11.25" customHeight="1">
      <c r="A24" s="58"/>
      <c r="B24" s="59" t="s">
        <v>127</v>
      </c>
      <c r="C24" s="60"/>
      <c r="D24" s="69" t="s">
        <v>120</v>
      </c>
      <c r="E24" s="218" t="str">
        <f>IF(Perso!$K$50=0,"/",Perso!$Q$15+Perso!$K$50)</f>
        <v>/</v>
      </c>
      <c r="F24" s="101">
        <v>11</v>
      </c>
      <c r="G24" s="60"/>
      <c r="H24" s="60"/>
    </row>
    <row r="25" spans="1:8" s="76" customFormat="1" ht="11.25" customHeight="1">
      <c r="A25" s="77" t="s">
        <v>128</v>
      </c>
      <c r="B25" s="78" t="s">
        <v>129</v>
      </c>
      <c r="C25" s="79"/>
      <c r="D25" s="80" t="s">
        <v>99</v>
      </c>
      <c r="E25" s="216">
        <f>IF(Perso!$E$52=0,Perso!$K$15-3,Perso!$K$15+Perso!$E$52)</f>
        <v>-3</v>
      </c>
      <c r="F25" s="102">
        <v>18</v>
      </c>
      <c r="G25" s="79"/>
      <c r="H25" s="79"/>
    </row>
    <row r="26" spans="1:8" ht="11.25" customHeight="1">
      <c r="A26" s="72"/>
      <c r="B26" s="73" t="s">
        <v>130</v>
      </c>
      <c r="C26" s="74"/>
      <c r="D26" s="75" t="s">
        <v>106</v>
      </c>
      <c r="E26" s="219">
        <f>IF(Perso!$E$52=0,Perso!$B$17-3,Perso!$B$17+Perso!$E$52)</f>
        <v>-3</v>
      </c>
      <c r="F26" s="104" t="s">
        <v>259</v>
      </c>
      <c r="G26" s="74"/>
      <c r="H26" s="74"/>
    </row>
    <row r="27" spans="1:8" ht="11.25" customHeight="1">
      <c r="A27" s="81"/>
      <c r="B27" s="82" t="s">
        <v>131</v>
      </c>
      <c r="C27" s="83"/>
      <c r="D27" s="84" t="s">
        <v>94</v>
      </c>
      <c r="E27" s="217">
        <f>IF(Perso!$E$52=0,Perso!$Q$17-3,Perso!$Q$17+Perso!$E$52)</f>
        <v>-3</v>
      </c>
      <c r="F27" s="103">
        <v>21</v>
      </c>
      <c r="G27" s="83"/>
      <c r="H27" s="83"/>
    </row>
    <row r="28" spans="1:8" ht="11.25" customHeight="1">
      <c r="A28" s="58" t="s">
        <v>46</v>
      </c>
      <c r="B28" s="59" t="s">
        <v>132</v>
      </c>
      <c r="C28" s="60"/>
      <c r="D28" s="69" t="s">
        <v>120</v>
      </c>
      <c r="E28" s="218">
        <f>IF(Perso!$K$22=0,Perso!$Q$15-3,Perso!$Q$15+Perso!$K$22)</f>
        <v>-3</v>
      </c>
      <c r="F28" s="101" t="s">
        <v>260</v>
      </c>
      <c r="G28" s="60"/>
      <c r="H28" s="60"/>
    </row>
    <row r="29" spans="1:8" ht="11.25" customHeight="1">
      <c r="A29" s="58"/>
      <c r="B29" s="59" t="s">
        <v>133</v>
      </c>
      <c r="C29" s="60"/>
      <c r="D29" s="69" t="s">
        <v>120</v>
      </c>
      <c r="E29" s="218">
        <f>IF(Perso!$K$22=0,Perso!$Q$15-3,Perso!$Q$15+Perso!$K$22)</f>
        <v>-3</v>
      </c>
      <c r="F29" s="101" t="s">
        <v>262</v>
      </c>
      <c r="G29" s="60"/>
      <c r="H29" s="60"/>
    </row>
    <row r="30" spans="1:8" ht="11.25" customHeight="1">
      <c r="A30" s="58"/>
      <c r="B30" s="59" t="s">
        <v>134</v>
      </c>
      <c r="C30" s="60"/>
      <c r="D30" s="69" t="s">
        <v>99</v>
      </c>
      <c r="E30" s="218">
        <f>IF(Perso!$K$22=0,Perso!$K$15-3,Perso!$K$15+Perso!$K$22)</f>
        <v>-3</v>
      </c>
      <c r="F30" s="101">
        <v>19</v>
      </c>
      <c r="G30" s="60"/>
      <c r="H30" s="60"/>
    </row>
    <row r="31" spans="1:8" ht="11.25" customHeight="1">
      <c r="A31" s="85" t="s">
        <v>135</v>
      </c>
      <c r="B31" s="86"/>
      <c r="C31" s="87"/>
      <c r="D31" s="88" t="s">
        <v>96</v>
      </c>
      <c r="E31" s="220">
        <f>IF(Perso!$E$53=0,Perso!$B$15-3,Perso!$B$15+Perso!$E$53)</f>
        <v>-3</v>
      </c>
      <c r="F31" s="105" t="s">
        <v>261</v>
      </c>
      <c r="G31" s="87"/>
      <c r="H31" s="87"/>
    </row>
    <row r="32" spans="1:8" ht="11.25" customHeight="1">
      <c r="A32" s="58" t="s">
        <v>47</v>
      </c>
      <c r="B32" s="59" t="s">
        <v>136</v>
      </c>
      <c r="C32" s="60"/>
      <c r="D32" s="69" t="s">
        <v>99</v>
      </c>
      <c r="E32" s="218">
        <f>IF(Perso!$K$23=0,Perso!$K$15-3,Perso!$K$15+Perso!$K$23)</f>
        <v>-3</v>
      </c>
      <c r="F32" s="101" t="s">
        <v>263</v>
      </c>
      <c r="G32" s="60"/>
      <c r="H32" s="60"/>
    </row>
    <row r="33" spans="1:8" ht="11.25" customHeight="1">
      <c r="A33" s="58"/>
      <c r="B33" s="59" t="s">
        <v>137</v>
      </c>
      <c r="C33" s="60"/>
      <c r="D33" s="69" t="s">
        <v>120</v>
      </c>
      <c r="E33" s="218">
        <f>IF(Perso!$K$23=0,Perso!$Q$15-3,Perso!$Q$15+Perso!$K$23)</f>
        <v>-3</v>
      </c>
      <c r="F33" s="101"/>
      <c r="G33" s="60"/>
      <c r="H33" s="60"/>
    </row>
    <row r="34" spans="1:8" ht="11.25" customHeight="1">
      <c r="A34" s="77" t="s">
        <v>29</v>
      </c>
      <c r="B34" s="78" t="s">
        <v>111</v>
      </c>
      <c r="C34" s="79"/>
      <c r="D34" s="80" t="s">
        <v>13</v>
      </c>
      <c r="E34" s="216">
        <f>IF(Perso!$E$40=0,Perso!$Q$15-3,Perso!$Q$15+Perso!$E$40)</f>
        <v>-3</v>
      </c>
      <c r="F34" s="102" t="s">
        <v>264</v>
      </c>
      <c r="G34" s="79"/>
      <c r="H34" s="79"/>
    </row>
    <row r="35" spans="1:8" ht="11.25" customHeight="1">
      <c r="A35" s="72"/>
      <c r="B35" s="73" t="s">
        <v>138</v>
      </c>
      <c r="C35" s="74"/>
      <c r="D35" s="75" t="s">
        <v>96</v>
      </c>
      <c r="E35" s="219">
        <f>IF(Perso!$E$40=0,Perso!$B$15-3,Perso!$B$15+Perso!$E$40)</f>
        <v>-3</v>
      </c>
      <c r="F35" s="104" t="s">
        <v>265</v>
      </c>
      <c r="G35" s="74"/>
      <c r="H35" s="74"/>
    </row>
    <row r="36" spans="1:8" ht="11.25" customHeight="1">
      <c r="A36" s="72"/>
      <c r="B36" s="73" t="s">
        <v>139</v>
      </c>
      <c r="C36" s="74"/>
      <c r="D36" s="75" t="s">
        <v>99</v>
      </c>
      <c r="E36" s="219">
        <f>IF(Perso!$E$40=0,Perso!$K$15-3,Perso!$K$15+Perso!$E$40)</f>
        <v>-3</v>
      </c>
      <c r="F36" s="104">
        <v>17</v>
      </c>
      <c r="G36" s="74"/>
      <c r="H36" s="74"/>
    </row>
    <row r="37" spans="1:8" ht="11.25" customHeight="1">
      <c r="A37" s="81"/>
      <c r="B37" s="82" t="s">
        <v>140</v>
      </c>
      <c r="C37" s="83"/>
      <c r="D37" s="84" t="s">
        <v>106</v>
      </c>
      <c r="E37" s="217">
        <f>IF(Perso!$E$40=0,Perso!$B$17-3,Perso!$B$17+Perso!$E$40)</f>
        <v>-3</v>
      </c>
      <c r="F37" s="103" t="s">
        <v>266</v>
      </c>
      <c r="G37" s="83"/>
      <c r="H37" s="83"/>
    </row>
    <row r="38" spans="1:8" ht="11.25" customHeight="1">
      <c r="A38" s="58" t="s">
        <v>30</v>
      </c>
      <c r="B38" s="59" t="s">
        <v>141</v>
      </c>
      <c r="C38" s="60"/>
      <c r="D38" s="69" t="s">
        <v>96</v>
      </c>
      <c r="E38" s="218">
        <f>IF(Perso!$E$41=0,Perso!$B$15-3,Perso!$B$15+Perso!$E$41)</f>
        <v>-3</v>
      </c>
      <c r="F38" s="101" t="s">
        <v>267</v>
      </c>
      <c r="G38" s="60"/>
      <c r="H38" s="60"/>
    </row>
    <row r="39" spans="1:8" ht="11.25" customHeight="1">
      <c r="A39" s="58"/>
      <c r="B39" s="59" t="s">
        <v>142</v>
      </c>
      <c r="C39" s="60"/>
      <c r="D39" s="69" t="s">
        <v>143</v>
      </c>
      <c r="E39" s="218">
        <f>IF(Perso!$E$41=0,Perso!$E$15-3,Perso!$E$15+Perso!$E$41)</f>
        <v>-3</v>
      </c>
      <c r="F39" s="107">
        <v>15</v>
      </c>
      <c r="G39" s="60"/>
      <c r="H39" s="60"/>
    </row>
    <row r="40" spans="1:8" ht="11.25" customHeight="1">
      <c r="A40" s="58"/>
      <c r="B40" s="59" t="s">
        <v>144</v>
      </c>
      <c r="C40" s="60"/>
      <c r="D40" s="69" t="s">
        <v>110</v>
      </c>
      <c r="E40" s="218">
        <f>IF(Perso!$E$41=0,Perso!$B$17-3,Perso!$B$17+Perso!$E$41)</f>
        <v>-3</v>
      </c>
      <c r="F40" s="101">
        <v>17</v>
      </c>
      <c r="G40" s="60"/>
      <c r="H40" s="60"/>
    </row>
    <row r="41" spans="1:8" ht="11.25" customHeight="1">
      <c r="A41" s="77" t="s">
        <v>31</v>
      </c>
      <c r="B41" s="78" t="s">
        <v>145</v>
      </c>
      <c r="C41" s="79"/>
      <c r="D41" s="80" t="s">
        <v>96</v>
      </c>
      <c r="E41" s="216">
        <f>IF(Perso!$E$42=0,Perso!$B$15-3,Perso!$B$15+Perso!$E$42)</f>
        <v>-3</v>
      </c>
      <c r="F41" s="102"/>
      <c r="G41" s="79"/>
      <c r="H41" s="79"/>
    </row>
    <row r="42" spans="1:8" ht="11.25" customHeight="1">
      <c r="A42" s="81"/>
      <c r="B42" s="82" t="s">
        <v>146</v>
      </c>
      <c r="C42" s="83"/>
      <c r="D42" s="84" t="s">
        <v>106</v>
      </c>
      <c r="E42" s="217">
        <f>IF(Perso!$E$42=0,Perso!$B$17-3,Perso!$B$17+Perso!$E$42)</f>
        <v>-3</v>
      </c>
      <c r="F42" s="103" t="s">
        <v>268</v>
      </c>
      <c r="G42" s="83"/>
      <c r="H42" s="83"/>
    </row>
    <row r="43" spans="1:8" ht="11.25" customHeight="1">
      <c r="A43" s="58" t="s">
        <v>147</v>
      </c>
      <c r="B43" s="59" t="s">
        <v>148</v>
      </c>
      <c r="C43" s="60"/>
      <c r="D43" s="69" t="s">
        <v>108</v>
      </c>
      <c r="E43" s="218">
        <f>IF(Perso!$K$25=0,Perso!$K$15-3,Perso!$K$15+Perso!$K$25)</f>
        <v>-3</v>
      </c>
      <c r="F43" s="101">
        <v>15</v>
      </c>
      <c r="G43" s="60"/>
      <c r="H43" s="60"/>
    </row>
    <row r="44" spans="1:8" ht="11.25" customHeight="1">
      <c r="A44" s="58"/>
      <c r="B44" s="59" t="s">
        <v>149</v>
      </c>
      <c r="C44" s="60"/>
      <c r="D44" s="69" t="s">
        <v>120</v>
      </c>
      <c r="E44" s="218">
        <f>IF(Perso!$K$25=0,Perso!$Q$15-3,Perso!$Q$15+Perso!$K$25)</f>
        <v>-3</v>
      </c>
      <c r="F44" s="101" t="s">
        <v>269</v>
      </c>
      <c r="G44" s="60"/>
      <c r="H44" s="60"/>
    </row>
    <row r="45" spans="1:8" ht="11.25" customHeight="1">
      <c r="A45" s="77" t="s">
        <v>39</v>
      </c>
      <c r="B45" s="78" t="s">
        <v>150</v>
      </c>
      <c r="C45" s="79"/>
      <c r="D45" s="80" t="s">
        <v>2</v>
      </c>
      <c r="E45" s="216">
        <f>IF(Perso!$E$54=0,Perso!$B$17-3,Perso!$B$17+Perso!$E$54)</f>
        <v>-3</v>
      </c>
      <c r="F45" s="102">
        <v>17</v>
      </c>
      <c r="G45" s="79"/>
      <c r="H45" s="79"/>
    </row>
    <row r="46" spans="1:8" ht="11.25" customHeight="1">
      <c r="A46" s="81"/>
      <c r="B46" s="82" t="s">
        <v>151</v>
      </c>
      <c r="C46" s="83"/>
      <c r="D46" s="84" t="s">
        <v>94</v>
      </c>
      <c r="E46" s="217">
        <f>IF(Perso!$E$54=0,Perso!$Q$17-3,Perso!$Q$17+Perso!$E$54)</f>
        <v>-3</v>
      </c>
      <c r="F46" s="103">
        <v>15</v>
      </c>
      <c r="G46" s="83"/>
      <c r="H46" s="83"/>
    </row>
    <row r="47" spans="1:8" ht="11.25" customHeight="1">
      <c r="A47" s="58" t="s">
        <v>54</v>
      </c>
      <c r="B47" s="59" t="s">
        <v>152</v>
      </c>
      <c r="C47" s="60"/>
      <c r="D47" s="69" t="s">
        <v>99</v>
      </c>
      <c r="E47" s="218" t="str">
        <f>IF(Perso!$K$52=0,"/",Perso!$K$15+Perso!$K$52)</f>
        <v>/</v>
      </c>
      <c r="F47" s="101" t="s">
        <v>270</v>
      </c>
      <c r="G47" s="60"/>
      <c r="H47" s="60"/>
    </row>
    <row r="48" spans="1:8" ht="11.25" customHeight="1">
      <c r="A48" s="58"/>
      <c r="B48" s="59" t="s">
        <v>153</v>
      </c>
      <c r="C48" s="60"/>
      <c r="D48" s="69" t="s">
        <v>94</v>
      </c>
      <c r="E48" s="218" t="str">
        <f>IF(Perso!$K$52=0,"/",Perso!$Q$17+Perso!$K$52)</f>
        <v>/</v>
      </c>
      <c r="F48" s="101">
        <v>21</v>
      </c>
      <c r="G48" s="60"/>
      <c r="H48" s="60"/>
    </row>
    <row r="49" spans="1:8" ht="11.25" customHeight="1">
      <c r="A49" s="58"/>
      <c r="B49" s="59" t="s">
        <v>154</v>
      </c>
      <c r="C49" s="60"/>
      <c r="D49" s="69" t="s">
        <v>106</v>
      </c>
      <c r="E49" s="218" t="str">
        <f>IF(Perso!$K$52=0,"/",Perso!$B$17+Perso!$K$52)</f>
        <v>/</v>
      </c>
      <c r="F49" s="101" t="s">
        <v>271</v>
      </c>
      <c r="G49" s="60"/>
      <c r="H49" s="60"/>
    </row>
    <row r="50" spans="1:8" ht="11.25" customHeight="1">
      <c r="A50" s="77" t="s">
        <v>55</v>
      </c>
      <c r="B50" s="78" t="s">
        <v>155</v>
      </c>
      <c r="C50" s="79"/>
      <c r="D50" s="80" t="s">
        <v>99</v>
      </c>
      <c r="E50" s="216" t="str">
        <f>IF(Perso!$K$53=0,"/",Perso!$K$15+Perso!$K$53)</f>
        <v>/</v>
      </c>
      <c r="F50" s="102" t="s">
        <v>272</v>
      </c>
      <c r="G50" s="79"/>
      <c r="H50" s="79"/>
    </row>
    <row r="51" spans="1:8" ht="11.25" customHeight="1">
      <c r="A51" s="72"/>
      <c r="B51" s="73" t="s">
        <v>156</v>
      </c>
      <c r="C51" s="74"/>
      <c r="D51" s="75" t="s">
        <v>106</v>
      </c>
      <c r="E51" s="219" t="str">
        <f>IF(Perso!$K$53=0,"/",Perso!$B$17+Perso!$K$53)</f>
        <v>/</v>
      </c>
      <c r="F51" s="104" t="s">
        <v>273</v>
      </c>
      <c r="G51" s="74"/>
      <c r="H51" s="74"/>
    </row>
    <row r="52" spans="1:8" ht="11.25" customHeight="1">
      <c r="A52" s="81"/>
      <c r="B52" s="82" t="s">
        <v>157</v>
      </c>
      <c r="C52" s="83"/>
      <c r="D52" s="84" t="s">
        <v>96</v>
      </c>
      <c r="E52" s="217" t="str">
        <f>IF(Perso!$K$53=0,"/",Perso!$B$15+Perso!$K$53)</f>
        <v>/</v>
      </c>
      <c r="F52" s="103"/>
      <c r="G52" s="83"/>
      <c r="H52" s="83"/>
    </row>
    <row r="53" spans="1:8" ht="11.25" customHeight="1">
      <c r="A53" s="58" t="s">
        <v>158</v>
      </c>
      <c r="B53" s="59"/>
      <c r="C53" s="60"/>
      <c r="D53" s="69" t="s">
        <v>99</v>
      </c>
      <c r="E53" s="218" t="str">
        <f>IF(Perso!$K$54=0,"/",Perso!$K$15+Perso!$K$54)</f>
        <v>/</v>
      </c>
      <c r="F53" s="101"/>
      <c r="G53" s="60"/>
      <c r="H53" s="60"/>
    </row>
    <row r="54" spans="1:8" ht="11.25" customHeight="1">
      <c r="A54" s="77" t="s">
        <v>48</v>
      </c>
      <c r="B54" s="78" t="s">
        <v>159</v>
      </c>
      <c r="C54" s="79"/>
      <c r="D54" s="80" t="s">
        <v>99</v>
      </c>
      <c r="E54" s="216">
        <f>IF(Perso!$K$28=0,Perso!$K$15-3,Perso!$K$15+Perso!$K$28)</f>
        <v>-3</v>
      </c>
      <c r="F54" s="102" t="s">
        <v>275</v>
      </c>
      <c r="G54" s="79"/>
      <c r="H54" s="79"/>
    </row>
    <row r="55" spans="1:8" ht="11.25" customHeight="1">
      <c r="A55" s="81"/>
      <c r="B55" s="82" t="s">
        <v>160</v>
      </c>
      <c r="C55" s="83"/>
      <c r="D55" s="84" t="s">
        <v>13</v>
      </c>
      <c r="E55" s="217">
        <f>IF(Perso!$K$28=0,Perso!$Q$15-3,Perso!$Q$15+Perso!$K$28)</f>
        <v>-3</v>
      </c>
      <c r="F55" s="103" t="s">
        <v>274</v>
      </c>
      <c r="G55" s="83"/>
      <c r="H55" s="83"/>
    </row>
    <row r="56" spans="1:8" ht="11.25" customHeight="1">
      <c r="A56" s="58" t="s">
        <v>40</v>
      </c>
      <c r="B56" s="59" t="s">
        <v>161</v>
      </c>
      <c r="C56" s="60"/>
      <c r="D56" s="69" t="s">
        <v>99</v>
      </c>
      <c r="E56" s="218">
        <f>IF(Perso!$E$55=0,Perso!$K$15-3,Perso!$K$15+Perso!$E$55)</f>
        <v>-3</v>
      </c>
      <c r="F56" s="101" t="s">
        <v>276</v>
      </c>
      <c r="G56" s="60"/>
      <c r="H56" s="60"/>
    </row>
    <row r="57" spans="1:8" ht="11.25" customHeight="1">
      <c r="A57" s="58"/>
      <c r="B57" s="59" t="s">
        <v>162</v>
      </c>
      <c r="C57" s="60"/>
      <c r="D57" s="69" t="s">
        <v>99</v>
      </c>
      <c r="E57" s="218">
        <f>IF(Perso!$E$55=0,Perso!$K$15-3,Perso!$K$15+Perso!$E$55)</f>
        <v>-3</v>
      </c>
      <c r="F57" s="101" t="s">
        <v>277</v>
      </c>
      <c r="G57" s="60"/>
      <c r="H57" s="60"/>
    </row>
    <row r="58" spans="1:8" ht="11.25" customHeight="1">
      <c r="A58" s="58"/>
      <c r="B58" s="59" t="s">
        <v>163</v>
      </c>
      <c r="C58" s="60"/>
      <c r="D58" s="69" t="s">
        <v>13</v>
      </c>
      <c r="E58" s="218">
        <f>IF(Perso!$E$55=0,Perso!$Q$15-3,Perso!$Q$15+Perso!$E$55)</f>
        <v>-3</v>
      </c>
      <c r="F58" s="101" t="s">
        <v>278</v>
      </c>
      <c r="G58" s="60"/>
      <c r="H58" s="60"/>
    </row>
    <row r="59" spans="1:8" ht="11.25" customHeight="1">
      <c r="A59" s="77" t="s">
        <v>41</v>
      </c>
      <c r="B59" s="78" t="s">
        <v>164</v>
      </c>
      <c r="C59" s="79"/>
      <c r="D59" s="80" t="s">
        <v>106</v>
      </c>
      <c r="E59" s="216">
        <f>IF(Perso!$E$56=0,Perso!$B$17-3,Perso!$B$17+Perso!$E$56)</f>
        <v>-3</v>
      </c>
      <c r="F59" s="102" t="s">
        <v>279</v>
      </c>
      <c r="G59" s="79"/>
      <c r="H59" s="79"/>
    </row>
    <row r="60" spans="1:8" ht="11.25" customHeight="1">
      <c r="A60" s="72"/>
      <c r="B60" s="73" t="s">
        <v>165</v>
      </c>
      <c r="C60" s="74"/>
      <c r="D60" s="75" t="s">
        <v>99</v>
      </c>
      <c r="E60" s="219">
        <f>IF(Perso!$E$56=0,Perso!$K$15-3,Perso!$K$15+Perso!$E$56)</f>
        <v>-3</v>
      </c>
      <c r="F60" s="104" t="s">
        <v>280</v>
      </c>
      <c r="G60" s="74"/>
      <c r="H60" s="74"/>
    </row>
    <row r="61" spans="1:8" ht="11.25" customHeight="1">
      <c r="A61" s="81"/>
      <c r="B61" s="82" t="s">
        <v>166</v>
      </c>
      <c r="C61" s="83"/>
      <c r="D61" s="84" t="s">
        <v>96</v>
      </c>
      <c r="E61" s="217">
        <f>IF(Perso!$E$56=0,Perso!$B$15-3,Perso!$B$15+Perso!$E$56)</f>
        <v>-3</v>
      </c>
      <c r="F61" s="103" t="s">
        <v>281</v>
      </c>
      <c r="G61" s="83"/>
      <c r="H61" s="83"/>
    </row>
    <row r="62" spans="1:8" ht="11.25" customHeight="1">
      <c r="A62" s="58" t="s">
        <v>167</v>
      </c>
      <c r="B62" s="59" t="s">
        <v>168</v>
      </c>
      <c r="C62" s="60"/>
      <c r="D62" s="69" t="s">
        <v>106</v>
      </c>
      <c r="E62" s="218" t="str">
        <f>IF(Perso!$K$56=0,"/",Perso!$B$17+Perso!$K$56)</f>
        <v>/</v>
      </c>
      <c r="F62" s="101" t="s">
        <v>282</v>
      </c>
      <c r="G62" s="60"/>
      <c r="H62" s="60"/>
    </row>
    <row r="63" spans="1:8" ht="11.25" customHeight="1">
      <c r="A63" s="58"/>
      <c r="B63" s="59" t="s">
        <v>169</v>
      </c>
      <c r="C63" s="60"/>
      <c r="D63" s="69" t="s">
        <v>99</v>
      </c>
      <c r="E63" s="218" t="str">
        <f>IF(Perso!$K$56=0,"/",Perso!$K$15+Perso!$K$56)</f>
        <v>/</v>
      </c>
      <c r="F63" s="101">
        <v>11</v>
      </c>
      <c r="G63" s="60"/>
      <c r="H63" s="60"/>
    </row>
    <row r="64" spans="1:8" ht="11.25" customHeight="1">
      <c r="A64" s="58"/>
      <c r="B64" s="59" t="s">
        <v>170</v>
      </c>
      <c r="C64" s="60"/>
      <c r="D64" s="69" t="s">
        <v>120</v>
      </c>
      <c r="E64" s="218" t="str">
        <f>IF(Perso!$K$56=0,"/",Perso!$Q$15+Perso!$K$56)</f>
        <v>/</v>
      </c>
      <c r="F64" s="101">
        <v>15</v>
      </c>
      <c r="G64" s="60"/>
      <c r="H64" s="60" t="s">
        <v>283</v>
      </c>
    </row>
    <row r="65" spans="1:8" ht="11.25" customHeight="1">
      <c r="A65" s="77" t="s">
        <v>57</v>
      </c>
      <c r="B65" s="78" t="s">
        <v>171</v>
      </c>
      <c r="C65" s="79"/>
      <c r="D65" s="80" t="s">
        <v>99</v>
      </c>
      <c r="E65" s="216" t="str">
        <f>IF(Perso!$K$59=0,"/",Perso!$K$15+Perso!$K$59)</f>
        <v>/</v>
      </c>
      <c r="F65" s="102">
        <v>16</v>
      </c>
      <c r="G65" s="79"/>
      <c r="H65" s="79" t="s">
        <v>283</v>
      </c>
    </row>
    <row r="66" spans="1:8" ht="11.25" customHeight="1">
      <c r="A66" s="81"/>
      <c r="B66" s="82" t="s">
        <v>172</v>
      </c>
      <c r="C66" s="83"/>
      <c r="D66" s="84" t="s">
        <v>120</v>
      </c>
      <c r="E66" s="217" t="str">
        <f>IF(Perso!$K$59=0,"/",Perso!$Q$15+Perso!$K$59)</f>
        <v>/</v>
      </c>
      <c r="F66" s="103" t="s">
        <v>284</v>
      </c>
      <c r="G66" s="83"/>
      <c r="H66" s="83" t="s">
        <v>40</v>
      </c>
    </row>
    <row r="67" spans="1:8" ht="11.25" customHeight="1">
      <c r="A67" s="58" t="s">
        <v>58</v>
      </c>
      <c r="B67" s="59" t="s">
        <v>173</v>
      </c>
      <c r="C67" s="60"/>
      <c r="D67" s="69" t="s">
        <v>106</v>
      </c>
      <c r="E67" s="218" t="str">
        <f>IF(Perso!$K$60=0,"/",Perso!$B$17+Perso!$K$60)</f>
        <v>/</v>
      </c>
      <c r="F67" s="101" t="s">
        <v>285</v>
      </c>
      <c r="G67" s="60"/>
      <c r="H67" s="60"/>
    </row>
    <row r="68" spans="1:8" ht="11.25" customHeight="1" thickBot="1">
      <c r="A68" s="61"/>
      <c r="B68" s="62" t="s">
        <v>174</v>
      </c>
      <c r="C68" s="63"/>
      <c r="D68" s="70" t="s">
        <v>99</v>
      </c>
      <c r="E68" s="221" t="str">
        <f>IF(Perso!$K$60=0,"/",Perso!$K$15+Perso!$K$60)</f>
        <v>/</v>
      </c>
      <c r="F68" s="106"/>
      <c r="G68" s="63"/>
      <c r="H68" s="63"/>
    </row>
    <row r="70" ht="11.25" customHeight="1" thickBot="1"/>
    <row r="71" spans="1:8" ht="11.25" customHeight="1">
      <c r="A71" s="55" t="s">
        <v>92</v>
      </c>
      <c r="B71" s="56"/>
      <c r="C71" s="89"/>
      <c r="D71" s="90"/>
      <c r="E71" s="91" t="s">
        <v>224</v>
      </c>
      <c r="F71" s="55" t="s">
        <v>225</v>
      </c>
      <c r="G71" s="89"/>
      <c r="H71" s="57" t="s">
        <v>226</v>
      </c>
    </row>
    <row r="72" spans="1:8" ht="11.25" customHeight="1">
      <c r="A72" s="77" t="s">
        <v>175</v>
      </c>
      <c r="B72" s="78" t="s">
        <v>176</v>
      </c>
      <c r="C72" s="79"/>
      <c r="D72" s="80" t="s">
        <v>106</v>
      </c>
      <c r="E72" s="216" t="str">
        <f>IF(Perso!$K$30=0,"/",Perso!$B$17+Perso!$K$30)</f>
        <v>/</v>
      </c>
      <c r="F72" s="102" t="s">
        <v>286</v>
      </c>
      <c r="G72" s="79"/>
      <c r="H72" s="79"/>
    </row>
    <row r="73" spans="1:8" ht="11.25" customHeight="1">
      <c r="A73" s="72"/>
      <c r="B73" s="73" t="s">
        <v>177</v>
      </c>
      <c r="C73" s="74"/>
      <c r="D73" s="75"/>
      <c r="E73" s="222"/>
      <c r="F73" s="94"/>
      <c r="G73" s="74"/>
      <c r="H73" s="74"/>
    </row>
    <row r="74" spans="1:8" ht="11.25" customHeight="1">
      <c r="A74" s="72"/>
      <c r="B74" s="73"/>
      <c r="C74" s="93" t="s">
        <v>178</v>
      </c>
      <c r="D74" s="75" t="s">
        <v>99</v>
      </c>
      <c r="E74" s="219" t="str">
        <f>IF(Perso!$K$30=0,"/",Perso!$K$15+Perso!$K$30)</f>
        <v>/</v>
      </c>
      <c r="F74" s="104" t="s">
        <v>287</v>
      </c>
      <c r="G74" s="74"/>
      <c r="H74" s="74"/>
    </row>
    <row r="75" spans="1:8" ht="11.25" customHeight="1">
      <c r="A75" s="81"/>
      <c r="B75" s="82" t="s">
        <v>179</v>
      </c>
      <c r="C75" s="83"/>
      <c r="D75" s="84" t="s">
        <v>94</v>
      </c>
      <c r="E75" s="217" t="str">
        <f>IF(Perso!$K$30=0,"/",Perso!$Q$17+Perso!$K$30)</f>
        <v>/</v>
      </c>
      <c r="F75" s="103"/>
      <c r="G75" s="83"/>
      <c r="H75" s="83"/>
    </row>
    <row r="76" spans="1:8" ht="11.25" customHeight="1">
      <c r="A76" s="58" t="s">
        <v>32</v>
      </c>
      <c r="B76" s="59" t="s">
        <v>180</v>
      </c>
      <c r="C76" s="60"/>
      <c r="D76" s="69" t="s">
        <v>143</v>
      </c>
      <c r="E76" s="218">
        <f>IF(Perso!$E$43=0,Perso!$E$15-3,Perso!$E$15+Perso!$E$43)</f>
        <v>-3</v>
      </c>
      <c r="F76" s="101"/>
      <c r="G76" s="60"/>
      <c r="H76" s="60"/>
    </row>
    <row r="77" spans="1:8" ht="11.25" customHeight="1">
      <c r="A77" s="58"/>
      <c r="B77" s="59" t="s">
        <v>181</v>
      </c>
      <c r="C77" s="60"/>
      <c r="D77" s="69" t="s">
        <v>110</v>
      </c>
      <c r="E77" s="218">
        <f>IF(Perso!$E$43=0,Perso!$B$17-3,Perso!$B$17+Perso!$E$43)</f>
        <v>-3</v>
      </c>
      <c r="F77" s="101"/>
      <c r="G77" s="60"/>
      <c r="H77" s="60"/>
    </row>
    <row r="78" spans="1:8" ht="11.25" customHeight="1">
      <c r="A78" s="58"/>
      <c r="B78" s="59" t="s">
        <v>182</v>
      </c>
      <c r="C78" s="60"/>
      <c r="D78" s="69" t="s">
        <v>96</v>
      </c>
      <c r="E78" s="218">
        <f>IF(Perso!$E$43=0,Perso!$B$15-3,Perso!$B$15+Perso!$E$43)</f>
        <v>-3</v>
      </c>
      <c r="F78" s="101" t="s">
        <v>288</v>
      </c>
      <c r="G78" s="60"/>
      <c r="H78" s="60"/>
    </row>
    <row r="79" spans="1:8" ht="11.25" customHeight="1">
      <c r="A79" s="77" t="s">
        <v>59</v>
      </c>
      <c r="B79" s="78" t="s">
        <v>289</v>
      </c>
      <c r="C79" s="79"/>
      <c r="D79" s="80" t="s">
        <v>99</v>
      </c>
      <c r="E79" s="216" t="str">
        <f>IF(Perso!$K$61=0,"/",Perso!$K$15+Perso!$K$61)</f>
        <v>/</v>
      </c>
      <c r="F79" s="102">
        <v>14</v>
      </c>
      <c r="G79" s="79"/>
      <c r="H79" s="79"/>
    </row>
    <row r="80" spans="1:8" ht="11.25" customHeight="1">
      <c r="A80" s="72"/>
      <c r="B80" s="73" t="s">
        <v>290</v>
      </c>
      <c r="C80" s="74"/>
      <c r="D80" s="75" t="s">
        <v>13</v>
      </c>
      <c r="E80" s="219" t="str">
        <f>IF(Perso!$K$61=0,"/",Perso!$Q$15+Perso!$K$61)</f>
        <v>/</v>
      </c>
      <c r="F80" s="104" t="s">
        <v>291</v>
      </c>
      <c r="G80" s="74"/>
      <c r="H80" s="74"/>
    </row>
    <row r="81" spans="1:8" ht="11.25" customHeight="1">
      <c r="A81" s="81"/>
      <c r="B81" s="82" t="s">
        <v>292</v>
      </c>
      <c r="C81" s="83"/>
      <c r="D81" s="84" t="s">
        <v>2</v>
      </c>
      <c r="E81" s="217" t="str">
        <f>IF(Perso!$K$61=0,"/",Perso!$B$17+Perso!$K$61)</f>
        <v>/</v>
      </c>
      <c r="F81" s="103">
        <v>16</v>
      </c>
      <c r="G81" s="83"/>
      <c r="H81" s="83"/>
    </row>
    <row r="82" spans="1:8" ht="11.25" customHeight="1">
      <c r="A82" s="108" t="s">
        <v>49</v>
      </c>
      <c r="B82" s="109" t="s">
        <v>183</v>
      </c>
      <c r="C82" s="110"/>
      <c r="D82" s="111" t="s">
        <v>99</v>
      </c>
      <c r="E82" s="223">
        <f>IF(Perso!$K$33=0,Perso!$K$15-3,Perso!$K$15+Perso!$K$33)</f>
        <v>-3</v>
      </c>
      <c r="F82" s="112" t="s">
        <v>293</v>
      </c>
      <c r="G82" s="110"/>
      <c r="H82" s="110" t="s">
        <v>294</v>
      </c>
    </row>
    <row r="83" spans="1:8" ht="11.25" customHeight="1">
      <c r="A83" s="113"/>
      <c r="B83" s="114" t="s">
        <v>184</v>
      </c>
      <c r="C83" s="115"/>
      <c r="D83" s="116" t="s">
        <v>120</v>
      </c>
      <c r="E83" s="224">
        <f>IF(Perso!$K$33=0,Perso!$Q$15-3,Perso!$Q$15+Perso!$K$33)</f>
        <v>-3</v>
      </c>
      <c r="F83" s="117" t="s">
        <v>295</v>
      </c>
      <c r="G83" s="115"/>
      <c r="H83" s="115"/>
    </row>
    <row r="84" spans="1:8" ht="11.25" customHeight="1">
      <c r="A84" s="72" t="s">
        <v>42</v>
      </c>
      <c r="B84" s="73" t="s">
        <v>185</v>
      </c>
      <c r="C84" s="74"/>
      <c r="D84" s="75" t="s">
        <v>106</v>
      </c>
      <c r="E84" s="219">
        <f>IF(Perso!$E$57=0,Perso!$B$17-3,Perso!$B$17+Perso!$E$57)</f>
        <v>-3</v>
      </c>
      <c r="F84" s="104" t="s">
        <v>296</v>
      </c>
      <c r="G84" s="74"/>
      <c r="H84" s="74"/>
    </row>
    <row r="85" spans="1:8" ht="11.25" customHeight="1">
      <c r="A85" s="72"/>
      <c r="B85" s="73" t="s">
        <v>186</v>
      </c>
      <c r="C85" s="74"/>
      <c r="D85" s="75" t="s">
        <v>96</v>
      </c>
      <c r="E85" s="219">
        <f>IF(Perso!$E$57=0,Perso!$B$15-3,Perso!$B$15+Perso!$E$57)</f>
        <v>-3</v>
      </c>
      <c r="F85" s="104" t="s">
        <v>297</v>
      </c>
      <c r="G85" s="74"/>
      <c r="H85" s="74"/>
    </row>
    <row r="86" spans="1:8" ht="11.25" customHeight="1">
      <c r="A86" s="108" t="s">
        <v>50</v>
      </c>
      <c r="B86" s="109" t="s">
        <v>187</v>
      </c>
      <c r="C86" s="110"/>
      <c r="D86" s="111" t="s">
        <v>106</v>
      </c>
      <c r="E86" s="223">
        <f>IF(Perso!$K$34=0,Perso!$B$17-3,Perso!$B$17+Perso!$K$34)</f>
        <v>-3</v>
      </c>
      <c r="F86" s="112" t="s">
        <v>286</v>
      </c>
      <c r="G86" s="110"/>
      <c r="H86" s="110"/>
    </row>
    <row r="87" spans="1:8" ht="11.25" customHeight="1">
      <c r="A87" s="118"/>
      <c r="B87" s="119" t="s">
        <v>177</v>
      </c>
      <c r="C87" s="120"/>
      <c r="D87" s="76"/>
      <c r="E87" s="225"/>
      <c r="F87" s="76"/>
      <c r="G87" s="120"/>
      <c r="H87" s="120"/>
    </row>
    <row r="88" spans="1:8" ht="11.25" customHeight="1">
      <c r="A88" s="118"/>
      <c r="B88" s="119"/>
      <c r="C88" s="122" t="s">
        <v>178</v>
      </c>
      <c r="D88" s="123" t="s">
        <v>99</v>
      </c>
      <c r="E88" s="226">
        <f>IF(Perso!$K$34=0,Perso!$K$15-3,Perso!$K$15+Perso!$K$34)</f>
        <v>-3</v>
      </c>
      <c r="F88" s="131" t="s">
        <v>287</v>
      </c>
      <c r="G88" s="120"/>
      <c r="H88" s="120"/>
    </row>
    <row r="89" spans="1:8" ht="11.25" customHeight="1">
      <c r="A89" s="113"/>
      <c r="B89" s="114" t="s">
        <v>179</v>
      </c>
      <c r="C89" s="115"/>
      <c r="D89" s="116" t="s">
        <v>94</v>
      </c>
      <c r="E89" s="224">
        <f>IF(Perso!$K$34=0,Perso!$Q$17-3,Perso!$Q$17+Perso!$K$34)</f>
        <v>-3</v>
      </c>
      <c r="F89" s="132"/>
      <c r="G89" s="115"/>
      <c r="H89" s="115"/>
    </row>
    <row r="90" spans="1:8" ht="11.25" customHeight="1">
      <c r="A90" s="72" t="s">
        <v>51</v>
      </c>
      <c r="B90" s="73" t="s">
        <v>187</v>
      </c>
      <c r="C90" s="74"/>
      <c r="D90" s="75" t="s">
        <v>106</v>
      </c>
      <c r="E90" s="219">
        <f>IF(Perso!$K$35=0,Perso!$B$17-3,Perso!$B$17+Perso!$K$35)</f>
        <v>-3</v>
      </c>
      <c r="F90" s="133" t="s">
        <v>286</v>
      </c>
      <c r="G90" s="74"/>
      <c r="H90" s="74"/>
    </row>
    <row r="91" spans="1:8" ht="11.25" customHeight="1">
      <c r="A91" s="72"/>
      <c r="B91" s="73" t="s">
        <v>177</v>
      </c>
      <c r="C91" s="74"/>
      <c r="D91" s="94"/>
      <c r="E91" s="222"/>
      <c r="F91" s="94"/>
      <c r="G91" s="74"/>
      <c r="H91" s="74"/>
    </row>
    <row r="92" spans="1:8" ht="11.25" customHeight="1">
      <c r="A92" s="72"/>
      <c r="B92" s="73"/>
      <c r="C92" s="93" t="s">
        <v>178</v>
      </c>
      <c r="D92" s="75" t="s">
        <v>99</v>
      </c>
      <c r="E92" s="219">
        <f>IF(Perso!$K$35=0,Perso!$K$15-3,Perso!$K$15+Perso!$K$35)</f>
        <v>-3</v>
      </c>
      <c r="F92" s="134" t="s">
        <v>287</v>
      </c>
      <c r="G92" s="74"/>
      <c r="H92" s="74"/>
    </row>
    <row r="93" spans="1:8" ht="11.25" customHeight="1">
      <c r="A93" s="72"/>
      <c r="B93" s="73" t="s">
        <v>179</v>
      </c>
      <c r="C93" s="74"/>
      <c r="D93" s="75" t="s">
        <v>94</v>
      </c>
      <c r="E93" s="217">
        <f>IF(Perso!$K$35=0,Perso!$Q$17-3,Perso!$Q$17+Perso!$K$35)</f>
        <v>-3</v>
      </c>
      <c r="F93" s="134"/>
      <c r="G93" s="74"/>
      <c r="H93" s="74"/>
    </row>
    <row r="94" spans="1:8" ht="11.25" customHeight="1">
      <c r="A94" s="108" t="s">
        <v>43</v>
      </c>
      <c r="B94" s="109" t="s">
        <v>188</v>
      </c>
      <c r="C94" s="110"/>
      <c r="D94" s="111" t="s">
        <v>106</v>
      </c>
      <c r="E94" s="223">
        <f>IF(Perso!$E$58=0,Perso!$B$17-3,Perso!$B$17+Perso!$E$58)</f>
        <v>-3</v>
      </c>
      <c r="F94" s="135" t="s">
        <v>298</v>
      </c>
      <c r="G94" s="110"/>
      <c r="H94" s="110"/>
    </row>
    <row r="95" spans="1:8" ht="11.25" customHeight="1">
      <c r="A95" s="113"/>
      <c r="B95" s="114" t="s">
        <v>189</v>
      </c>
      <c r="C95" s="115"/>
      <c r="D95" s="116" t="s">
        <v>99</v>
      </c>
      <c r="E95" s="224">
        <f>IF(Perso!$E$58=0,Perso!$K$15-3,Perso!$K$15+Perso!$E$58)</f>
        <v>-3</v>
      </c>
      <c r="F95" s="132" t="s">
        <v>298</v>
      </c>
      <c r="G95" s="115"/>
      <c r="H95" s="115"/>
    </row>
    <row r="96" spans="1:8" ht="11.25" customHeight="1">
      <c r="A96" s="72" t="s">
        <v>33</v>
      </c>
      <c r="B96" s="73" t="s">
        <v>190</v>
      </c>
      <c r="C96" s="74"/>
      <c r="D96" s="75" t="s">
        <v>96</v>
      </c>
      <c r="E96" s="219">
        <f>IF(Perso!$E$44=0,Perso!$B$15-3,Perso!$B$15+Perso!$E$44)</f>
        <v>-3</v>
      </c>
      <c r="F96" s="134"/>
      <c r="G96" s="74"/>
      <c r="H96" s="74"/>
    </row>
    <row r="97" spans="1:8" ht="11.25" customHeight="1">
      <c r="A97" s="72"/>
      <c r="B97" s="73" t="s">
        <v>191</v>
      </c>
      <c r="C97" s="74"/>
      <c r="D97" s="75" t="s">
        <v>99</v>
      </c>
      <c r="E97" s="219">
        <f>IF(Perso!$E$44=0,Perso!$K$15-3,Perso!$K$15+Perso!$E$44)</f>
        <v>-3</v>
      </c>
      <c r="F97" s="134">
        <v>15</v>
      </c>
      <c r="G97" s="74"/>
      <c r="H97" s="74"/>
    </row>
    <row r="98" spans="1:8" ht="11.25" customHeight="1">
      <c r="A98" s="108" t="s">
        <v>192</v>
      </c>
      <c r="B98" s="109" t="s">
        <v>193</v>
      </c>
      <c r="C98" s="110"/>
      <c r="D98" s="111"/>
      <c r="E98" s="227"/>
      <c r="F98" s="135"/>
      <c r="G98" s="110"/>
      <c r="H98" s="110"/>
    </row>
    <row r="99" spans="1:8" ht="11.25" customHeight="1">
      <c r="A99" s="118"/>
      <c r="B99" s="76"/>
      <c r="C99" s="124" t="s">
        <v>194</v>
      </c>
      <c r="D99" s="123" t="s">
        <v>106</v>
      </c>
      <c r="E99" s="226" t="str">
        <f>IF(Perso!$Q$21=0,"/",Perso!$B$17+Perso!$Q$21)</f>
        <v>/</v>
      </c>
      <c r="F99" s="121">
        <v>15</v>
      </c>
      <c r="G99" s="120"/>
      <c r="H99" s="120"/>
    </row>
    <row r="100" spans="1:8" ht="11.25" customHeight="1">
      <c r="A100" s="113"/>
      <c r="B100" s="114" t="s">
        <v>195</v>
      </c>
      <c r="C100" s="115"/>
      <c r="D100" s="116" t="s">
        <v>196</v>
      </c>
      <c r="E100" s="224" t="str">
        <f>IF(Perso!$Q$21=0,"/",Perso!$K$15+Perso!$Q$21)</f>
        <v>/</v>
      </c>
      <c r="F100" s="117">
        <v>18</v>
      </c>
      <c r="G100" s="115"/>
      <c r="H100" s="115" t="s">
        <v>299</v>
      </c>
    </row>
    <row r="101" spans="1:8" ht="11.25" customHeight="1">
      <c r="A101" s="72" t="s">
        <v>197</v>
      </c>
      <c r="B101" s="73" t="s">
        <v>179</v>
      </c>
      <c r="C101" s="74"/>
      <c r="D101" s="75" t="s">
        <v>1</v>
      </c>
      <c r="E101" s="219">
        <f>IF(Perso!$K$37=0,Perso!$B$15-3,Perso!$B$15+Perso!$K$37)</f>
        <v>-3</v>
      </c>
      <c r="F101" s="104"/>
      <c r="G101" s="74"/>
      <c r="H101" s="74"/>
    </row>
    <row r="102" spans="1:8" ht="11.25" customHeight="1">
      <c r="A102" s="72"/>
      <c r="B102" s="73" t="s">
        <v>198</v>
      </c>
      <c r="C102" s="74"/>
      <c r="D102" s="75" t="s">
        <v>2</v>
      </c>
      <c r="E102" s="219">
        <f>IF(Perso!$K$37=0,Perso!$B$17-3,Perso!$B$17+Perso!$K$37)</f>
        <v>-3</v>
      </c>
      <c r="F102" s="104">
        <v>15</v>
      </c>
      <c r="G102" s="74"/>
      <c r="H102" s="74"/>
    </row>
    <row r="103" spans="1:8" ht="11.25" customHeight="1">
      <c r="A103" s="72"/>
      <c r="B103" s="73" t="s">
        <v>199</v>
      </c>
      <c r="C103" s="74"/>
      <c r="D103" s="75" t="s">
        <v>99</v>
      </c>
      <c r="E103" s="219">
        <f>IF(Perso!$K$37=0,Perso!$K$15-3,Perso!$K$15+Perso!$K$37)</f>
        <v>-3</v>
      </c>
      <c r="F103" s="104"/>
      <c r="G103" s="74"/>
      <c r="H103" s="74"/>
    </row>
    <row r="104" spans="1:8" ht="11.25" customHeight="1">
      <c r="A104" s="108" t="s">
        <v>200</v>
      </c>
      <c r="B104" s="109" t="s">
        <v>187</v>
      </c>
      <c r="C104" s="110"/>
      <c r="D104" s="111" t="s">
        <v>106</v>
      </c>
      <c r="E104" s="223">
        <f>IF(Perso!$K$38=0,Perso!$B$17-3,Perso!$B$17+Perso!$K$38)</f>
        <v>-3</v>
      </c>
      <c r="F104" s="112" t="s">
        <v>286</v>
      </c>
      <c r="G104" s="110"/>
      <c r="H104" s="110"/>
    </row>
    <row r="105" spans="1:8" ht="11.25" customHeight="1">
      <c r="A105" s="118"/>
      <c r="B105" s="119" t="s">
        <v>177</v>
      </c>
      <c r="C105" s="120"/>
      <c r="D105" s="123" t="s">
        <v>99</v>
      </c>
      <c r="E105" s="226">
        <f>IF(Perso!$K$38=0,Perso!$K$15-3,Perso!$K$15+Perso!$K$38)</f>
        <v>-3</v>
      </c>
      <c r="F105" s="76"/>
      <c r="G105" s="120"/>
      <c r="H105" s="120"/>
    </row>
    <row r="106" spans="1:8" ht="11.25" customHeight="1">
      <c r="A106" s="118"/>
      <c r="B106" s="119"/>
      <c r="C106" s="120" t="s">
        <v>178</v>
      </c>
      <c r="D106" s="123"/>
      <c r="E106" s="225"/>
      <c r="F106" s="121" t="s">
        <v>287</v>
      </c>
      <c r="G106" s="120"/>
      <c r="H106" s="120"/>
    </row>
    <row r="107" spans="1:8" ht="11.25" customHeight="1">
      <c r="A107" s="113"/>
      <c r="B107" s="114" t="s">
        <v>179</v>
      </c>
      <c r="C107" s="115"/>
      <c r="D107" s="116" t="s">
        <v>94</v>
      </c>
      <c r="E107" s="224">
        <f>IF(Perso!$K$38=0,Perso!$Q$17-3,Perso!$Q$17+Perso!$K$38)</f>
        <v>-3</v>
      </c>
      <c r="F107" s="117"/>
      <c r="G107" s="115"/>
      <c r="H107" s="115"/>
    </row>
    <row r="108" spans="1:8" ht="11.25" customHeight="1">
      <c r="A108" s="72" t="s">
        <v>44</v>
      </c>
      <c r="B108" s="73" t="s">
        <v>201</v>
      </c>
      <c r="C108" s="74"/>
      <c r="D108" s="75" t="s">
        <v>108</v>
      </c>
      <c r="E108" s="219">
        <f>IF(Perso!$E$59=0,Perso!$K$15-3,Perso!$K$15+Perso!$E$59)</f>
        <v>-3</v>
      </c>
      <c r="F108" s="104"/>
      <c r="G108" s="74"/>
      <c r="H108" s="74"/>
    </row>
    <row r="109" spans="1:8" ht="11.25" customHeight="1">
      <c r="A109" s="72"/>
      <c r="B109" s="73" t="s">
        <v>202</v>
      </c>
      <c r="C109" s="74"/>
      <c r="D109" s="75" t="s">
        <v>96</v>
      </c>
      <c r="E109" s="219">
        <f>IF(Perso!$E$59=0,Perso!$B$15-3,Perso!$B$15+Perso!$E$59)</f>
        <v>-3</v>
      </c>
      <c r="F109" s="104"/>
      <c r="G109" s="74"/>
      <c r="H109" s="74"/>
    </row>
    <row r="110" spans="1:8" ht="11.25" customHeight="1">
      <c r="A110" s="108" t="s">
        <v>203</v>
      </c>
      <c r="B110" s="109" t="s">
        <v>204</v>
      </c>
      <c r="C110" s="110"/>
      <c r="D110" s="111" t="s">
        <v>99</v>
      </c>
      <c r="E110" s="223">
        <f>IF(Perso!$Q$23=0,Perso!$K$15-3,Perso!$K$15+Perso!$Q$23)</f>
        <v>-3</v>
      </c>
      <c r="F110" s="112"/>
      <c r="G110" s="110"/>
      <c r="H110" s="110"/>
    </row>
    <row r="111" spans="1:8" ht="11.25" customHeight="1">
      <c r="A111" s="113"/>
      <c r="B111" s="114" t="s">
        <v>205</v>
      </c>
      <c r="C111" s="115"/>
      <c r="D111" s="116" t="s">
        <v>2</v>
      </c>
      <c r="E111" s="224">
        <f>IF(Perso!$Q$23=0,Perso!$B$17-3,Perso!$B$17+Perso!$Q$23)</f>
        <v>-3</v>
      </c>
      <c r="F111" s="117" t="s">
        <v>300</v>
      </c>
      <c r="G111" s="115"/>
      <c r="H111" s="115"/>
    </row>
    <row r="112" spans="1:8" ht="11.25" customHeight="1">
      <c r="A112" s="72" t="s">
        <v>34</v>
      </c>
      <c r="B112" s="73" t="s">
        <v>206</v>
      </c>
      <c r="C112" s="74"/>
      <c r="D112" s="75" t="s">
        <v>108</v>
      </c>
      <c r="E112" s="219">
        <f>IF(Perso!$E$45=0,Perso!$K$15-3,Perso!$K$15+Perso!$E$45)</f>
        <v>-3</v>
      </c>
      <c r="F112" s="104" t="s">
        <v>301</v>
      </c>
      <c r="G112" s="74"/>
      <c r="H112" s="74"/>
    </row>
    <row r="113" spans="1:8" ht="11.25" customHeight="1">
      <c r="A113" s="72"/>
      <c r="B113" s="73" t="s">
        <v>207</v>
      </c>
      <c r="C113" s="74"/>
      <c r="D113" s="75" t="s">
        <v>2</v>
      </c>
      <c r="E113" s="219">
        <f>IF(Perso!$E$45=0,Perso!$B$17-3,Perso!$B$17+Perso!$E$45)</f>
        <v>-3</v>
      </c>
      <c r="F113" s="104" t="s">
        <v>302</v>
      </c>
      <c r="G113" s="74"/>
      <c r="H113" s="74"/>
    </row>
    <row r="114" spans="1:8" ht="11.25" customHeight="1">
      <c r="A114" s="125" t="s">
        <v>208</v>
      </c>
      <c r="B114" s="126" t="s">
        <v>209</v>
      </c>
      <c r="C114" s="127"/>
      <c r="D114" s="128" t="s">
        <v>99</v>
      </c>
      <c r="E114" s="228">
        <f>IF(Perso!$K$40=0,Perso!$K$15-3,Perso!$K$15+Perso!$K$40)</f>
        <v>-3</v>
      </c>
      <c r="F114" s="129">
        <v>14</v>
      </c>
      <c r="G114" s="127"/>
      <c r="H114" s="127"/>
    </row>
    <row r="115" spans="1:8" ht="11.25" customHeight="1">
      <c r="A115" s="72" t="s">
        <v>210</v>
      </c>
      <c r="B115" s="73"/>
      <c r="C115" s="74"/>
      <c r="D115" s="75" t="s">
        <v>2</v>
      </c>
      <c r="E115" s="219">
        <f>IF(Perso!$E$46=0,Perso!$B$17-3,Perso!$B$17+Perso!$E$46)</f>
        <v>-3</v>
      </c>
      <c r="F115" s="104" t="s">
        <v>303</v>
      </c>
      <c r="G115" s="74"/>
      <c r="H115" s="74"/>
    </row>
    <row r="116" spans="1:8" ht="11.25" customHeight="1">
      <c r="A116" s="108" t="s">
        <v>60</v>
      </c>
      <c r="B116" s="109" t="s">
        <v>211</v>
      </c>
      <c r="C116" s="110"/>
      <c r="D116" s="111" t="s">
        <v>108</v>
      </c>
      <c r="E116" s="223" t="str">
        <f>IF(Perso!$Q$24=0,"/",Perso!$K$15+Perso!$Q$24)</f>
        <v>/</v>
      </c>
      <c r="F116" s="112" t="s">
        <v>304</v>
      </c>
      <c r="G116" s="110"/>
      <c r="H116" s="110"/>
    </row>
    <row r="117" spans="1:8" ht="11.25" customHeight="1">
      <c r="A117" s="113"/>
      <c r="B117" s="114" t="s">
        <v>212</v>
      </c>
      <c r="C117" s="115"/>
      <c r="D117" s="116" t="s">
        <v>2</v>
      </c>
      <c r="E117" s="224" t="str">
        <f>IF(Perso!$Q$24=0,"/",Perso!$B$17+Perso!$Q$24)</f>
        <v>/</v>
      </c>
      <c r="F117" s="117" t="s">
        <v>304</v>
      </c>
      <c r="G117" s="115"/>
      <c r="H117" s="115"/>
    </row>
    <row r="118" spans="1:8" ht="11.25" customHeight="1">
      <c r="A118" s="72" t="s">
        <v>213</v>
      </c>
      <c r="B118" s="73"/>
      <c r="C118" s="74"/>
      <c r="D118" s="75"/>
      <c r="E118" s="222"/>
      <c r="F118" s="104"/>
      <c r="G118" s="74"/>
      <c r="H118" s="74"/>
    </row>
    <row r="119" spans="1:8" ht="11.25" customHeight="1">
      <c r="A119" s="72"/>
      <c r="B119" s="73" t="s">
        <v>214</v>
      </c>
      <c r="C119" s="74"/>
      <c r="D119" s="75"/>
      <c r="E119" s="222"/>
      <c r="F119" s="104">
        <v>20</v>
      </c>
      <c r="G119" s="74"/>
      <c r="H119" s="74"/>
    </row>
    <row r="120" spans="1:8" ht="11.25" customHeight="1">
      <c r="A120" s="72"/>
      <c r="B120" s="73" t="s">
        <v>215</v>
      </c>
      <c r="C120" s="74"/>
      <c r="D120" s="75" t="s">
        <v>106</v>
      </c>
      <c r="E120" s="219" t="str">
        <f>IF(Perso!$Q$33=0,"/",Perso!$B$17+Perso!$Q$33)</f>
        <v>/</v>
      </c>
      <c r="F120" s="94"/>
      <c r="G120" s="74"/>
      <c r="H120" s="74"/>
    </row>
    <row r="121" spans="1:8" ht="11.25" customHeight="1">
      <c r="A121" s="72"/>
      <c r="B121" s="73" t="s">
        <v>216</v>
      </c>
      <c r="C121" s="74"/>
      <c r="D121" s="75" t="s">
        <v>120</v>
      </c>
      <c r="E121" s="219" t="str">
        <f>IF(Perso!$Q$33=0,"/",Perso!$Q$15+Perso!$Q$33)</f>
        <v>/</v>
      </c>
      <c r="F121" s="104" t="s">
        <v>305</v>
      </c>
      <c r="G121" s="74"/>
      <c r="H121" s="74"/>
    </row>
    <row r="122" spans="1:8" ht="11.25" customHeight="1">
      <c r="A122" s="72"/>
      <c r="B122" s="73" t="s">
        <v>217</v>
      </c>
      <c r="C122" s="74"/>
      <c r="D122" s="75" t="s">
        <v>99</v>
      </c>
      <c r="E122" s="219" t="str">
        <f>IF(Perso!$Q$33=0,"/",Perso!$K$15+Perso!$Q$33)</f>
        <v>/</v>
      </c>
      <c r="F122" s="104">
        <v>15</v>
      </c>
      <c r="G122" s="74"/>
      <c r="H122" s="74"/>
    </row>
    <row r="123" spans="1:8" ht="11.25" customHeight="1">
      <c r="A123" s="108" t="s">
        <v>66</v>
      </c>
      <c r="B123" s="109" t="s">
        <v>218</v>
      </c>
      <c r="C123" s="110"/>
      <c r="D123" s="111" t="s">
        <v>120</v>
      </c>
      <c r="E123" s="223" t="str">
        <f>IF(Perso!$Q$34=0,"/",Perso!$Q$15+Perso!$Q$34)</f>
        <v>/</v>
      </c>
      <c r="F123" s="112" t="s">
        <v>306</v>
      </c>
      <c r="G123" s="110"/>
      <c r="H123" s="110" t="s">
        <v>307</v>
      </c>
    </row>
    <row r="124" spans="1:8" ht="11.25" customHeight="1">
      <c r="A124" s="118"/>
      <c r="B124" s="119" t="s">
        <v>219</v>
      </c>
      <c r="C124" s="120"/>
      <c r="D124" s="123" t="s">
        <v>99</v>
      </c>
      <c r="E124" s="226" t="str">
        <f>IF(Perso!$Q$34=0,"/",Perso!$K$15+Perso!$Q$34)</f>
        <v>/</v>
      </c>
      <c r="F124" s="121">
        <v>15</v>
      </c>
      <c r="G124" s="120"/>
      <c r="H124" s="120"/>
    </row>
    <row r="125" spans="1:8" ht="11.25" customHeight="1">
      <c r="A125" s="113"/>
      <c r="B125" s="114" t="s">
        <v>220</v>
      </c>
      <c r="C125" s="115"/>
      <c r="D125" s="116" t="s">
        <v>106</v>
      </c>
      <c r="E125" s="224" t="str">
        <f>IF(Perso!$Q$34=0,"/",Perso!$B$17+Perso!$Q$34)</f>
        <v>/</v>
      </c>
      <c r="F125" s="117">
        <v>17</v>
      </c>
      <c r="G125" s="115"/>
      <c r="H125" s="115"/>
    </row>
    <row r="126" spans="1:8" ht="11.25" customHeight="1">
      <c r="A126" s="72" t="s">
        <v>67</v>
      </c>
      <c r="B126" s="73"/>
      <c r="C126" s="74"/>
      <c r="D126" s="75"/>
      <c r="E126" s="219">
        <f>Perso!$Q$35</f>
        <v>0</v>
      </c>
      <c r="F126" s="104"/>
      <c r="G126" s="74"/>
      <c r="H126" s="74"/>
    </row>
    <row r="127" spans="1:8" ht="11.25" customHeight="1">
      <c r="A127" s="108" t="s">
        <v>68</v>
      </c>
      <c r="B127" s="109" t="s">
        <v>221</v>
      </c>
      <c r="C127" s="110"/>
      <c r="D127" s="111" t="s">
        <v>106</v>
      </c>
      <c r="E127" s="223" t="str">
        <f>IF(Perso!$Q$36=0,"/",Perso!$B$17+Perso!$Q$36)</f>
        <v>/</v>
      </c>
      <c r="F127" s="112">
        <v>20</v>
      </c>
      <c r="G127" s="110"/>
      <c r="H127" s="110"/>
    </row>
    <row r="128" spans="1:8" ht="11.25" customHeight="1">
      <c r="A128" s="118"/>
      <c r="B128" s="119" t="s">
        <v>222</v>
      </c>
      <c r="C128" s="120"/>
      <c r="D128" s="123" t="s">
        <v>99</v>
      </c>
      <c r="E128" s="226" t="str">
        <f>IF(Perso!$Q$36=0,"/",Perso!$K$15+Perso!$Q$36)</f>
        <v>/</v>
      </c>
      <c r="F128" s="121" t="s">
        <v>308</v>
      </c>
      <c r="G128" s="119"/>
      <c r="H128" s="123" t="s">
        <v>299</v>
      </c>
    </row>
    <row r="129" spans="1:8" ht="11.25" customHeight="1">
      <c r="A129" s="113"/>
      <c r="B129" s="114" t="s">
        <v>223</v>
      </c>
      <c r="C129" s="115"/>
      <c r="D129" s="116" t="s">
        <v>120</v>
      </c>
      <c r="E129" s="224" t="str">
        <f>IF(Perso!$Q$36=0,"/",Perso!$Q$15+Perso!$Q$36)</f>
        <v>/</v>
      </c>
      <c r="F129" s="117" t="s">
        <v>309</v>
      </c>
      <c r="G129" s="115"/>
      <c r="H129" s="115"/>
    </row>
  </sheetData>
  <printOptions/>
  <pageMargins left="0" right="0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B93" sqref="B93"/>
    </sheetView>
  </sheetViews>
  <sheetFormatPr defaultColWidth="11.421875" defaultRowHeight="12.75"/>
  <cols>
    <col min="1" max="1" width="3.00390625" style="1" customWidth="1"/>
    <col min="2" max="2" width="18.7109375" style="1" customWidth="1"/>
    <col min="3" max="4" width="8.00390625" style="49" customWidth="1"/>
    <col min="5" max="5" width="7.421875" style="49" customWidth="1"/>
    <col min="6" max="6" width="10.28125" style="49" customWidth="1"/>
    <col min="7" max="7" width="7.421875" style="49" customWidth="1"/>
    <col min="8" max="9" width="6.57421875" style="49" customWidth="1"/>
    <col min="10" max="10" width="6.28125" style="49" customWidth="1"/>
    <col min="11" max="16384" width="11.421875" style="1" customWidth="1"/>
  </cols>
  <sheetData>
    <row r="1" ht="13.5" thickBot="1">
      <c r="B1" s="1" t="s">
        <v>372</v>
      </c>
    </row>
    <row r="2" spans="1:10" ht="13.5" thickBot="1">
      <c r="A2" s="152"/>
      <c r="B2" s="153" t="s">
        <v>316</v>
      </c>
      <c r="C2" s="100" t="s">
        <v>239</v>
      </c>
      <c r="D2" s="100" t="s">
        <v>240</v>
      </c>
      <c r="E2" s="100" t="s">
        <v>241</v>
      </c>
      <c r="F2" s="100" t="s">
        <v>317</v>
      </c>
      <c r="G2" s="100"/>
      <c r="H2" s="100" t="s">
        <v>3</v>
      </c>
      <c r="I2" s="100" t="s">
        <v>1</v>
      </c>
      <c r="J2" s="99" t="s">
        <v>72</v>
      </c>
    </row>
    <row r="3" spans="1:10" ht="12.75">
      <c r="A3" s="154">
        <v>1</v>
      </c>
      <c r="B3" s="41" t="s">
        <v>399</v>
      </c>
      <c r="C3" s="54">
        <v>0</v>
      </c>
      <c r="D3" s="54">
        <v>0</v>
      </c>
      <c r="E3" s="54">
        <v>0</v>
      </c>
      <c r="F3" s="54">
        <v>0</v>
      </c>
      <c r="G3" s="155"/>
      <c r="H3" s="54">
        <v>0</v>
      </c>
      <c r="I3" s="54">
        <v>0</v>
      </c>
      <c r="J3" s="150">
        <v>0</v>
      </c>
    </row>
    <row r="4" spans="1:10" ht="12.75">
      <c r="A4" s="156">
        <v>2</v>
      </c>
      <c r="B4" s="16" t="s">
        <v>318</v>
      </c>
      <c r="C4" s="51">
        <v>-2</v>
      </c>
      <c r="D4" s="51">
        <v>2</v>
      </c>
      <c r="E4" s="51">
        <v>-1</v>
      </c>
      <c r="F4" s="51">
        <v>0</v>
      </c>
      <c r="G4" s="138" t="s">
        <v>365</v>
      </c>
      <c r="H4" s="51">
        <v>1</v>
      </c>
      <c r="I4" s="51">
        <v>1</v>
      </c>
      <c r="J4" s="157">
        <v>-3</v>
      </c>
    </row>
    <row r="5" spans="1:10" s="191" customFormat="1" ht="18" customHeight="1">
      <c r="A5" s="186">
        <v>3</v>
      </c>
      <c r="B5" s="187" t="s">
        <v>319</v>
      </c>
      <c r="C5" s="188">
        <v>-4</v>
      </c>
      <c r="D5" s="188">
        <v>1</v>
      </c>
      <c r="E5" s="188">
        <v>-1</v>
      </c>
      <c r="F5" s="188">
        <v>0</v>
      </c>
      <c r="G5" s="189" t="s">
        <v>366</v>
      </c>
      <c r="H5" s="188">
        <v>1</v>
      </c>
      <c r="I5" s="188">
        <v>3</v>
      </c>
      <c r="J5" s="190">
        <v>-3</v>
      </c>
    </row>
    <row r="6" spans="1:10" ht="12.75">
      <c r="A6" s="156">
        <v>4</v>
      </c>
      <c r="B6" s="16" t="s">
        <v>320</v>
      </c>
      <c r="C6" s="51">
        <v>-2</v>
      </c>
      <c r="D6" s="51">
        <v>2</v>
      </c>
      <c r="E6" s="51">
        <v>-1</v>
      </c>
      <c r="F6" s="51">
        <v>0</v>
      </c>
      <c r="G6" s="138" t="s">
        <v>365</v>
      </c>
      <c r="H6" s="51">
        <v>1</v>
      </c>
      <c r="I6" s="51">
        <v>3</v>
      </c>
      <c r="J6" s="157">
        <v>-2</v>
      </c>
    </row>
    <row r="7" spans="1:10" ht="12.75">
      <c r="A7" s="156">
        <v>5</v>
      </c>
      <c r="B7" s="16" t="s">
        <v>321</v>
      </c>
      <c r="C7" s="51">
        <v>-2</v>
      </c>
      <c r="D7" s="51">
        <v>1</v>
      </c>
      <c r="E7" s="51">
        <v>-1</v>
      </c>
      <c r="F7" s="51">
        <v>1</v>
      </c>
      <c r="G7" s="138" t="s">
        <v>366</v>
      </c>
      <c r="H7" s="51">
        <v>1</v>
      </c>
      <c r="I7" s="51">
        <v>3</v>
      </c>
      <c r="J7" s="157">
        <v>-2</v>
      </c>
    </row>
    <row r="8" spans="1:10" ht="12.75">
      <c r="A8" s="156">
        <v>6</v>
      </c>
      <c r="B8" s="16" t="s">
        <v>322</v>
      </c>
      <c r="C8" s="51">
        <v>-2</v>
      </c>
      <c r="D8" s="51">
        <v>0</v>
      </c>
      <c r="E8" s="51">
        <v>-1</v>
      </c>
      <c r="F8" s="51">
        <v>3</v>
      </c>
      <c r="G8" s="138" t="s">
        <v>366</v>
      </c>
      <c r="H8" s="51">
        <v>2</v>
      </c>
      <c r="I8" s="51">
        <v>2</v>
      </c>
      <c r="J8" s="157">
        <v>-2</v>
      </c>
    </row>
    <row r="9" spans="1:10" ht="12.75">
      <c r="A9" s="156">
        <v>7</v>
      </c>
      <c r="B9" s="16" t="s">
        <v>323</v>
      </c>
      <c r="C9" s="51">
        <v>-2</v>
      </c>
      <c r="D9" s="51">
        <v>1</v>
      </c>
      <c r="E9" s="51">
        <v>-1</v>
      </c>
      <c r="F9" s="51">
        <v>1</v>
      </c>
      <c r="G9" s="138" t="s">
        <v>367</v>
      </c>
      <c r="H9" s="51">
        <v>1</v>
      </c>
      <c r="I9" s="51">
        <v>1</v>
      </c>
      <c r="J9" s="157">
        <v>-2</v>
      </c>
    </row>
    <row r="10" spans="1:10" ht="12.75">
      <c r="A10" s="156">
        <v>8</v>
      </c>
      <c r="B10" s="16" t="s">
        <v>324</v>
      </c>
      <c r="C10" s="51">
        <v>0</v>
      </c>
      <c r="D10" s="51">
        <v>1</v>
      </c>
      <c r="E10" s="51">
        <v>1</v>
      </c>
      <c r="F10" s="51">
        <v>2</v>
      </c>
      <c r="G10" s="138" t="s">
        <v>367</v>
      </c>
      <c r="H10" s="51">
        <v>2</v>
      </c>
      <c r="I10" s="51">
        <v>1</v>
      </c>
      <c r="J10" s="157">
        <v>-1</v>
      </c>
    </row>
    <row r="11" spans="1:10" ht="12.75">
      <c r="A11" s="156">
        <v>9</v>
      </c>
      <c r="B11" s="16" t="s">
        <v>325</v>
      </c>
      <c r="C11" s="51">
        <v>0</v>
      </c>
      <c r="D11" s="51">
        <v>1</v>
      </c>
      <c r="E11" s="51">
        <v>0</v>
      </c>
      <c r="F11" s="51">
        <v>2</v>
      </c>
      <c r="G11" s="138" t="s">
        <v>368</v>
      </c>
      <c r="H11" s="51">
        <v>2</v>
      </c>
      <c r="I11" s="51">
        <v>3</v>
      </c>
      <c r="J11" s="157">
        <v>-1</v>
      </c>
    </row>
    <row r="12" spans="1:10" ht="12.75">
      <c r="A12" s="156">
        <v>10</v>
      </c>
      <c r="B12" s="16" t="s">
        <v>326</v>
      </c>
      <c r="C12" s="51">
        <v>0</v>
      </c>
      <c r="D12" s="51">
        <v>2</v>
      </c>
      <c r="E12" s="51">
        <v>0</v>
      </c>
      <c r="F12" s="51">
        <v>1</v>
      </c>
      <c r="G12" s="138" t="s">
        <v>365</v>
      </c>
      <c r="H12" s="51">
        <v>1</v>
      </c>
      <c r="I12" s="51">
        <v>3</v>
      </c>
      <c r="J12" s="157">
        <v>-1</v>
      </c>
    </row>
    <row r="13" spans="1:10" ht="12.75">
      <c r="A13" s="156">
        <v>11</v>
      </c>
      <c r="B13" s="16" t="s">
        <v>327</v>
      </c>
      <c r="C13" s="51">
        <v>-1</v>
      </c>
      <c r="D13" s="51">
        <v>0</v>
      </c>
      <c r="E13" s="51">
        <v>-2</v>
      </c>
      <c r="F13" s="51">
        <v>0</v>
      </c>
      <c r="G13" s="138" t="s">
        <v>366</v>
      </c>
      <c r="H13" s="51">
        <v>1</v>
      </c>
      <c r="I13" s="51">
        <v>4</v>
      </c>
      <c r="J13" s="157">
        <v>-1</v>
      </c>
    </row>
    <row r="14" spans="1:10" ht="12.75">
      <c r="A14" s="156">
        <v>12</v>
      </c>
      <c r="B14" s="16" t="s">
        <v>328</v>
      </c>
      <c r="C14" s="51">
        <v>0</v>
      </c>
      <c r="D14" s="51">
        <v>1</v>
      </c>
      <c r="E14" s="51">
        <v>0</v>
      </c>
      <c r="F14" s="51">
        <v>3</v>
      </c>
      <c r="G14" s="138" t="s">
        <v>369</v>
      </c>
      <c r="H14" s="51">
        <v>2</v>
      </c>
      <c r="I14" s="51">
        <v>3</v>
      </c>
      <c r="J14" s="157">
        <v>-1</v>
      </c>
    </row>
    <row r="15" spans="1:10" ht="12.75">
      <c r="A15" s="156">
        <v>13</v>
      </c>
      <c r="B15" s="16" t="s">
        <v>329</v>
      </c>
      <c r="C15" s="51">
        <v>-1</v>
      </c>
      <c r="D15" s="51">
        <v>0</v>
      </c>
      <c r="E15" s="51">
        <v>-1</v>
      </c>
      <c r="F15" s="51">
        <v>4</v>
      </c>
      <c r="G15" s="138" t="s">
        <v>366</v>
      </c>
      <c r="H15" s="51">
        <v>3</v>
      </c>
      <c r="I15" s="51">
        <v>2</v>
      </c>
      <c r="J15" s="157">
        <v>-1</v>
      </c>
    </row>
    <row r="16" spans="1:10" ht="12.75">
      <c r="A16" s="156">
        <v>14</v>
      </c>
      <c r="B16" s="16" t="s">
        <v>330</v>
      </c>
      <c r="C16" s="51">
        <v>0</v>
      </c>
      <c r="D16" s="51">
        <v>0</v>
      </c>
      <c r="E16" s="51">
        <v>3</v>
      </c>
      <c r="F16" s="51">
        <v>1</v>
      </c>
      <c r="G16" s="138" t="s">
        <v>365</v>
      </c>
      <c r="H16" s="51">
        <v>2</v>
      </c>
      <c r="I16" s="51">
        <v>4</v>
      </c>
      <c r="J16" s="157">
        <v>-1</v>
      </c>
    </row>
    <row r="17" spans="1:10" ht="12.75">
      <c r="A17" s="156">
        <v>15</v>
      </c>
      <c r="B17" s="16" t="s">
        <v>331</v>
      </c>
      <c r="C17" s="51">
        <v>-1</v>
      </c>
      <c r="D17" s="51">
        <v>0</v>
      </c>
      <c r="E17" s="51">
        <v>-1</v>
      </c>
      <c r="F17" s="51">
        <v>3</v>
      </c>
      <c r="G17" s="138" t="s">
        <v>367</v>
      </c>
      <c r="H17" s="51">
        <v>3</v>
      </c>
      <c r="I17" s="51">
        <v>1</v>
      </c>
      <c r="J17" s="157">
        <v>-1</v>
      </c>
    </row>
    <row r="18" spans="1:10" ht="12.75">
      <c r="A18" s="156">
        <v>16</v>
      </c>
      <c r="B18" s="16" t="s">
        <v>332</v>
      </c>
      <c r="C18" s="51">
        <v>1</v>
      </c>
      <c r="D18" s="51">
        <v>1</v>
      </c>
      <c r="E18" s="51">
        <v>0</v>
      </c>
      <c r="F18" s="51">
        <v>4</v>
      </c>
      <c r="G18" s="138" t="s">
        <v>366</v>
      </c>
      <c r="H18" s="51">
        <v>4</v>
      </c>
      <c r="I18" s="51">
        <v>3</v>
      </c>
      <c r="J18" s="157">
        <v>0</v>
      </c>
    </row>
    <row r="19" spans="1:10" ht="12.75">
      <c r="A19" s="156">
        <v>17</v>
      </c>
      <c r="B19" s="16" t="s">
        <v>333</v>
      </c>
      <c r="C19" s="51">
        <v>1</v>
      </c>
      <c r="D19" s="51">
        <v>1</v>
      </c>
      <c r="E19" s="51">
        <v>1</v>
      </c>
      <c r="F19" s="51">
        <v>4</v>
      </c>
      <c r="G19" s="138" t="s">
        <v>368</v>
      </c>
      <c r="H19" s="51">
        <v>5</v>
      </c>
      <c r="I19" s="51">
        <v>3</v>
      </c>
      <c r="J19" s="157">
        <v>0</v>
      </c>
    </row>
    <row r="20" spans="1:10" ht="12.75">
      <c r="A20" s="156">
        <v>18</v>
      </c>
      <c r="B20" s="16" t="s">
        <v>334</v>
      </c>
      <c r="C20" s="51">
        <v>2</v>
      </c>
      <c r="D20" s="51">
        <v>1</v>
      </c>
      <c r="E20" s="51">
        <v>1</v>
      </c>
      <c r="F20" s="51">
        <v>5</v>
      </c>
      <c r="G20" s="138" t="s">
        <v>370</v>
      </c>
      <c r="H20" s="51">
        <v>8</v>
      </c>
      <c r="I20" s="51">
        <v>3</v>
      </c>
      <c r="J20" s="157">
        <v>0</v>
      </c>
    </row>
    <row r="21" spans="1:10" ht="12.75">
      <c r="A21" s="156">
        <v>19</v>
      </c>
      <c r="B21" s="16" t="s">
        <v>335</v>
      </c>
      <c r="C21" s="51">
        <v>0</v>
      </c>
      <c r="D21" s="51">
        <v>-1</v>
      </c>
      <c r="E21" s="51">
        <v>-2</v>
      </c>
      <c r="F21" s="51">
        <v>7</v>
      </c>
      <c r="G21" s="138" t="s">
        <v>371</v>
      </c>
      <c r="H21" s="51">
        <v>6</v>
      </c>
      <c r="I21" s="51">
        <v>6</v>
      </c>
      <c r="J21" s="157">
        <v>0</v>
      </c>
    </row>
    <row r="22" spans="1:10" ht="12.75">
      <c r="A22" s="156">
        <v>20</v>
      </c>
      <c r="B22" s="16" t="s">
        <v>336</v>
      </c>
      <c r="C22" s="51">
        <v>0</v>
      </c>
      <c r="D22" s="51">
        <v>-1</v>
      </c>
      <c r="E22" s="51">
        <v>-2</v>
      </c>
      <c r="F22" s="51">
        <v>6</v>
      </c>
      <c r="G22" s="138" t="s">
        <v>367</v>
      </c>
      <c r="H22" s="51">
        <v>5</v>
      </c>
      <c r="I22" s="51">
        <v>6</v>
      </c>
      <c r="J22" s="157">
        <v>0</v>
      </c>
    </row>
    <row r="23" spans="1:10" ht="12.75">
      <c r="A23" s="156">
        <v>21</v>
      </c>
      <c r="B23" s="16" t="s">
        <v>337</v>
      </c>
      <c r="C23" s="51">
        <v>1</v>
      </c>
      <c r="D23" s="51">
        <v>2</v>
      </c>
      <c r="E23" s="51">
        <v>1</v>
      </c>
      <c r="F23" s="51">
        <v>2</v>
      </c>
      <c r="G23" s="138" t="s">
        <v>365</v>
      </c>
      <c r="H23" s="51">
        <v>3</v>
      </c>
      <c r="I23" s="51">
        <v>4</v>
      </c>
      <c r="J23" s="157">
        <v>0</v>
      </c>
    </row>
    <row r="24" spans="1:10" ht="12.75">
      <c r="A24" s="156">
        <v>22</v>
      </c>
      <c r="B24" s="16" t="s">
        <v>338</v>
      </c>
      <c r="C24" s="51">
        <v>3</v>
      </c>
      <c r="D24" s="51">
        <v>0</v>
      </c>
      <c r="E24" s="51">
        <v>0</v>
      </c>
      <c r="F24" s="51">
        <v>4</v>
      </c>
      <c r="G24" s="138" t="s">
        <v>365</v>
      </c>
      <c r="H24" s="51">
        <v>5</v>
      </c>
      <c r="I24" s="51">
        <v>2</v>
      </c>
      <c r="J24" s="157">
        <v>0</v>
      </c>
    </row>
    <row r="25" spans="1:10" ht="12.75">
      <c r="A25" s="156">
        <v>23</v>
      </c>
      <c r="B25" s="16" t="s">
        <v>339</v>
      </c>
      <c r="C25" s="51">
        <v>1</v>
      </c>
      <c r="D25" s="51">
        <v>0</v>
      </c>
      <c r="E25" s="51">
        <v>-1</v>
      </c>
      <c r="F25" s="51">
        <v>6</v>
      </c>
      <c r="G25" s="138" t="s">
        <v>366</v>
      </c>
      <c r="H25" s="51">
        <v>5</v>
      </c>
      <c r="I25" s="51">
        <v>2</v>
      </c>
      <c r="J25" s="157">
        <v>0</v>
      </c>
    </row>
    <row r="26" spans="1:10" ht="12.75">
      <c r="A26" s="156">
        <v>24</v>
      </c>
      <c r="B26" s="16" t="s">
        <v>340</v>
      </c>
      <c r="C26" s="51">
        <v>1</v>
      </c>
      <c r="D26" s="51">
        <v>0</v>
      </c>
      <c r="E26" s="51">
        <v>-2</v>
      </c>
      <c r="F26" s="51">
        <v>8</v>
      </c>
      <c r="G26" s="138" t="s">
        <v>366</v>
      </c>
      <c r="H26" s="51">
        <v>7</v>
      </c>
      <c r="I26" s="51">
        <v>2</v>
      </c>
      <c r="J26" s="157">
        <v>0</v>
      </c>
    </row>
    <row r="27" spans="1:10" ht="12.75">
      <c r="A27" s="156">
        <v>25</v>
      </c>
      <c r="B27" s="16" t="s">
        <v>341</v>
      </c>
      <c r="C27" s="51">
        <v>0</v>
      </c>
      <c r="D27" s="51">
        <v>0</v>
      </c>
      <c r="E27" s="51">
        <v>0</v>
      </c>
      <c r="F27" s="51">
        <v>5</v>
      </c>
      <c r="G27" s="138" t="s">
        <v>371</v>
      </c>
      <c r="H27" s="51">
        <v>5</v>
      </c>
      <c r="I27" s="51">
        <v>3</v>
      </c>
      <c r="J27" s="157">
        <v>0</v>
      </c>
    </row>
    <row r="28" spans="1:10" ht="12.75">
      <c r="A28" s="156">
        <v>26</v>
      </c>
      <c r="B28" s="16" t="s">
        <v>342</v>
      </c>
      <c r="C28" s="51">
        <v>0</v>
      </c>
      <c r="D28" s="51">
        <v>1</v>
      </c>
      <c r="E28" s="51">
        <v>-1</v>
      </c>
      <c r="F28" s="51">
        <v>4</v>
      </c>
      <c r="G28" s="138" t="s">
        <v>367</v>
      </c>
      <c r="H28" s="51">
        <v>4</v>
      </c>
      <c r="I28" s="51">
        <v>1</v>
      </c>
      <c r="J28" s="157">
        <v>0</v>
      </c>
    </row>
    <row r="29" spans="1:10" ht="12.75">
      <c r="A29" s="156">
        <v>27</v>
      </c>
      <c r="B29" s="16" t="s">
        <v>343</v>
      </c>
      <c r="C29" s="51">
        <v>0</v>
      </c>
      <c r="D29" s="51">
        <v>1</v>
      </c>
      <c r="E29" s="51">
        <v>-1</v>
      </c>
      <c r="F29" s="51">
        <v>3</v>
      </c>
      <c r="G29" s="138" t="s">
        <v>367</v>
      </c>
      <c r="H29" s="51">
        <v>3</v>
      </c>
      <c r="I29" s="51">
        <v>1</v>
      </c>
      <c r="J29" s="157">
        <v>0</v>
      </c>
    </row>
    <row r="30" spans="1:10" ht="12.75">
      <c r="A30" s="156">
        <v>28</v>
      </c>
      <c r="B30" s="16" t="s">
        <v>344</v>
      </c>
      <c r="C30" s="51">
        <v>2</v>
      </c>
      <c r="D30" s="51">
        <v>2</v>
      </c>
      <c r="E30" s="51">
        <v>1</v>
      </c>
      <c r="F30" s="51">
        <v>3</v>
      </c>
      <c r="G30" s="138" t="s">
        <v>365</v>
      </c>
      <c r="H30" s="51">
        <v>4</v>
      </c>
      <c r="I30" s="51">
        <v>6</v>
      </c>
      <c r="J30" s="157">
        <v>0</v>
      </c>
    </row>
    <row r="31" spans="1:10" s="191" customFormat="1" ht="19.5" customHeight="1">
      <c r="A31" s="186">
        <v>29</v>
      </c>
      <c r="B31" s="187" t="s">
        <v>345</v>
      </c>
      <c r="C31" s="188">
        <v>1</v>
      </c>
      <c r="D31" s="188">
        <v>1</v>
      </c>
      <c r="E31" s="188">
        <v>1</v>
      </c>
      <c r="F31" s="188">
        <v>4</v>
      </c>
      <c r="G31" s="189" t="s">
        <v>368</v>
      </c>
      <c r="H31" s="188">
        <v>3</v>
      </c>
      <c r="I31" s="188">
        <v>3</v>
      </c>
      <c r="J31" s="190">
        <v>0</v>
      </c>
    </row>
    <row r="32" spans="1:10" ht="12.75">
      <c r="A32" s="156">
        <v>30</v>
      </c>
      <c r="B32" s="16" t="s">
        <v>346</v>
      </c>
      <c r="C32" s="51">
        <v>2</v>
      </c>
      <c r="D32" s="51">
        <v>2</v>
      </c>
      <c r="E32" s="51">
        <v>2</v>
      </c>
      <c r="F32" s="51">
        <v>4</v>
      </c>
      <c r="G32" s="138" t="s">
        <v>367</v>
      </c>
      <c r="H32" s="51">
        <v>4</v>
      </c>
      <c r="I32" s="51">
        <v>3</v>
      </c>
      <c r="J32" s="157">
        <v>1</v>
      </c>
    </row>
    <row r="33" spans="1:10" ht="12.75">
      <c r="A33" s="156">
        <v>31</v>
      </c>
      <c r="B33" s="16" t="s">
        <v>347</v>
      </c>
      <c r="C33" s="51">
        <v>1</v>
      </c>
      <c r="D33" s="51">
        <v>0</v>
      </c>
      <c r="E33" s="51">
        <v>-1</v>
      </c>
      <c r="F33" s="51">
        <v>7</v>
      </c>
      <c r="G33" s="138" t="s">
        <v>370</v>
      </c>
      <c r="H33" s="51">
        <v>8</v>
      </c>
      <c r="I33" s="51">
        <v>3</v>
      </c>
      <c r="J33" s="157">
        <v>1</v>
      </c>
    </row>
    <row r="34" spans="1:10" ht="12.75">
      <c r="A34" s="156">
        <v>32</v>
      </c>
      <c r="B34" s="16" t="s">
        <v>348</v>
      </c>
      <c r="C34" s="51">
        <v>1</v>
      </c>
      <c r="D34" s="51">
        <v>-1</v>
      </c>
      <c r="E34" s="51">
        <v>-2</v>
      </c>
      <c r="F34" s="51">
        <v>8</v>
      </c>
      <c r="G34" s="138" t="s">
        <v>367</v>
      </c>
      <c r="H34" s="51">
        <v>7</v>
      </c>
      <c r="I34" s="51">
        <v>6</v>
      </c>
      <c r="J34" s="157">
        <v>1</v>
      </c>
    </row>
    <row r="35" spans="1:10" ht="12.75">
      <c r="A35" s="156">
        <v>33</v>
      </c>
      <c r="B35" s="16" t="s">
        <v>349</v>
      </c>
      <c r="C35" s="51">
        <v>5</v>
      </c>
      <c r="D35" s="51">
        <v>0</v>
      </c>
      <c r="E35" s="51">
        <v>-1</v>
      </c>
      <c r="F35" s="51">
        <v>4</v>
      </c>
      <c r="G35" s="138" t="s">
        <v>365</v>
      </c>
      <c r="H35" s="51">
        <v>5</v>
      </c>
      <c r="I35" s="51">
        <v>2</v>
      </c>
      <c r="J35" s="157">
        <v>1</v>
      </c>
    </row>
    <row r="36" spans="1:10" ht="12.75">
      <c r="A36" s="156">
        <v>34</v>
      </c>
      <c r="B36" s="16" t="s">
        <v>350</v>
      </c>
      <c r="C36" s="51">
        <v>1</v>
      </c>
      <c r="D36" s="51">
        <v>0</v>
      </c>
      <c r="E36" s="51">
        <v>-1</v>
      </c>
      <c r="F36" s="51">
        <v>8</v>
      </c>
      <c r="G36" s="138" t="s">
        <v>366</v>
      </c>
      <c r="H36" s="51">
        <v>9</v>
      </c>
      <c r="I36" s="51">
        <v>3</v>
      </c>
      <c r="J36" s="157">
        <v>1</v>
      </c>
    </row>
    <row r="37" spans="1:10" ht="12.75">
      <c r="A37" s="156">
        <v>35</v>
      </c>
      <c r="B37" s="16" t="s">
        <v>351</v>
      </c>
      <c r="C37" s="51">
        <v>4</v>
      </c>
      <c r="D37" s="51">
        <v>0</v>
      </c>
      <c r="E37" s="51">
        <v>-1</v>
      </c>
      <c r="F37" s="51">
        <v>10</v>
      </c>
      <c r="G37" s="138" t="s">
        <v>366</v>
      </c>
      <c r="H37" s="51">
        <v>8</v>
      </c>
      <c r="I37" s="51">
        <v>3</v>
      </c>
      <c r="J37" s="157">
        <v>1</v>
      </c>
    </row>
    <row r="38" spans="1:10" ht="12.75">
      <c r="A38" s="156">
        <v>36</v>
      </c>
      <c r="B38" s="16" t="s">
        <v>352</v>
      </c>
      <c r="C38" s="51">
        <v>4</v>
      </c>
      <c r="D38" s="51">
        <v>0</v>
      </c>
      <c r="E38" s="51">
        <v>-1</v>
      </c>
      <c r="F38" s="51">
        <v>4</v>
      </c>
      <c r="G38" s="138" t="s">
        <v>365</v>
      </c>
      <c r="H38" s="51">
        <v>4</v>
      </c>
      <c r="I38" s="51">
        <v>2</v>
      </c>
      <c r="J38" s="157">
        <v>1</v>
      </c>
    </row>
    <row r="39" spans="1:10" ht="12.75">
      <c r="A39" s="156">
        <v>37</v>
      </c>
      <c r="B39" s="16" t="s">
        <v>353</v>
      </c>
      <c r="C39" s="51">
        <v>6</v>
      </c>
      <c r="D39" s="51">
        <v>0</v>
      </c>
      <c r="E39" s="51">
        <v>-2</v>
      </c>
      <c r="F39" s="51">
        <v>7</v>
      </c>
      <c r="G39" s="138" t="s">
        <v>365</v>
      </c>
      <c r="H39" s="51">
        <v>6</v>
      </c>
      <c r="I39" s="51">
        <v>4</v>
      </c>
      <c r="J39" s="157">
        <v>1</v>
      </c>
    </row>
    <row r="40" spans="1:10" ht="12.75">
      <c r="A40" s="156">
        <v>38</v>
      </c>
      <c r="B40" s="16" t="s">
        <v>354</v>
      </c>
      <c r="C40" s="51">
        <v>1</v>
      </c>
      <c r="D40" s="51">
        <v>0</v>
      </c>
      <c r="E40" s="51">
        <v>-1</v>
      </c>
      <c r="F40" s="51">
        <v>8</v>
      </c>
      <c r="G40" s="138" t="s">
        <v>367</v>
      </c>
      <c r="H40" s="51">
        <v>10</v>
      </c>
      <c r="I40" s="51">
        <v>1</v>
      </c>
      <c r="J40" s="157">
        <v>1</v>
      </c>
    </row>
    <row r="41" spans="1:10" ht="12.75">
      <c r="A41" s="156">
        <v>39</v>
      </c>
      <c r="B41" s="16" t="s">
        <v>355</v>
      </c>
      <c r="C41" s="51">
        <v>3</v>
      </c>
      <c r="D41" s="51">
        <v>0</v>
      </c>
      <c r="E41" s="51">
        <v>-1</v>
      </c>
      <c r="F41" s="51">
        <v>4</v>
      </c>
      <c r="G41" s="138" t="s">
        <v>365</v>
      </c>
      <c r="H41" s="51">
        <v>4</v>
      </c>
      <c r="I41" s="51">
        <v>2</v>
      </c>
      <c r="J41" s="157">
        <v>1</v>
      </c>
    </row>
    <row r="42" spans="1:10" ht="12.75">
      <c r="A42" s="156">
        <v>40</v>
      </c>
      <c r="B42" s="16" t="s">
        <v>356</v>
      </c>
      <c r="C42" s="51">
        <v>6</v>
      </c>
      <c r="D42" s="51">
        <v>0</v>
      </c>
      <c r="E42" s="51">
        <v>-1</v>
      </c>
      <c r="F42" s="51">
        <v>4</v>
      </c>
      <c r="G42" s="138" t="s">
        <v>365</v>
      </c>
      <c r="H42" s="51">
        <v>6</v>
      </c>
      <c r="I42" s="51">
        <v>2</v>
      </c>
      <c r="J42" s="157">
        <v>1</v>
      </c>
    </row>
    <row r="43" spans="1:10" s="191" customFormat="1" ht="18" customHeight="1">
      <c r="A43" s="186">
        <v>41</v>
      </c>
      <c r="B43" s="187" t="s">
        <v>357</v>
      </c>
      <c r="C43" s="188">
        <v>3</v>
      </c>
      <c r="D43" s="188">
        <v>0</v>
      </c>
      <c r="E43" s="188">
        <v>0</v>
      </c>
      <c r="F43" s="188">
        <v>5</v>
      </c>
      <c r="G43" s="189" t="s">
        <v>365</v>
      </c>
      <c r="H43" s="188">
        <v>6</v>
      </c>
      <c r="I43" s="188">
        <v>2</v>
      </c>
      <c r="J43" s="190">
        <v>1</v>
      </c>
    </row>
    <row r="44" spans="1:10" ht="12.75">
      <c r="A44" s="156">
        <v>42</v>
      </c>
      <c r="B44" s="16" t="s">
        <v>358</v>
      </c>
      <c r="C44" s="51">
        <v>3</v>
      </c>
      <c r="D44" s="51">
        <v>1</v>
      </c>
      <c r="E44" s="51">
        <v>1</v>
      </c>
      <c r="F44" s="51">
        <v>8</v>
      </c>
      <c r="G44" s="138" t="s">
        <v>370</v>
      </c>
      <c r="H44" s="51">
        <v>14</v>
      </c>
      <c r="I44" s="51">
        <v>3</v>
      </c>
      <c r="J44" s="157">
        <v>2</v>
      </c>
    </row>
    <row r="45" spans="1:10" ht="12.75">
      <c r="A45" s="156">
        <v>43</v>
      </c>
      <c r="B45" s="16" t="s">
        <v>359</v>
      </c>
      <c r="C45" s="51">
        <v>2</v>
      </c>
      <c r="D45" s="51">
        <v>0</v>
      </c>
      <c r="E45" s="51">
        <v>-1</v>
      </c>
      <c r="F45" s="51">
        <v>12</v>
      </c>
      <c r="G45" s="138" t="s">
        <v>366</v>
      </c>
      <c r="H45" s="51">
        <v>14</v>
      </c>
      <c r="I45" s="51">
        <v>2</v>
      </c>
      <c r="J45" s="157">
        <v>2</v>
      </c>
    </row>
    <row r="46" spans="1:10" ht="12.75">
      <c r="A46" s="156">
        <v>44</v>
      </c>
      <c r="B46" s="16" t="s">
        <v>360</v>
      </c>
      <c r="C46" s="51">
        <v>8</v>
      </c>
      <c r="D46" s="51">
        <v>0</v>
      </c>
      <c r="E46" s="51">
        <v>-1</v>
      </c>
      <c r="F46" s="51">
        <v>6</v>
      </c>
      <c r="G46" s="138" t="s">
        <v>365</v>
      </c>
      <c r="H46" s="51">
        <v>8</v>
      </c>
      <c r="I46" s="51">
        <v>2</v>
      </c>
      <c r="J46" s="157">
        <v>2</v>
      </c>
    </row>
    <row r="47" spans="1:10" ht="12.75">
      <c r="A47" s="156">
        <v>45</v>
      </c>
      <c r="B47" s="16" t="s">
        <v>361</v>
      </c>
      <c r="C47" s="51">
        <v>2</v>
      </c>
      <c r="D47" s="51">
        <v>10</v>
      </c>
      <c r="E47" s="51">
        <v>-1</v>
      </c>
      <c r="F47" s="51">
        <v>8</v>
      </c>
      <c r="G47" s="138" t="s">
        <v>367</v>
      </c>
      <c r="H47" s="51">
        <v>12</v>
      </c>
      <c r="I47" s="51">
        <v>1</v>
      </c>
      <c r="J47" s="157">
        <v>2</v>
      </c>
    </row>
    <row r="48" spans="1:10" ht="12.75">
      <c r="A48" s="156">
        <v>46</v>
      </c>
      <c r="B48" s="16" t="s">
        <v>362</v>
      </c>
      <c r="C48" s="51">
        <v>3</v>
      </c>
      <c r="D48" s="51">
        <v>1</v>
      </c>
      <c r="E48" s="51">
        <v>0</v>
      </c>
      <c r="F48" s="51">
        <v>6</v>
      </c>
      <c r="G48" s="138" t="s">
        <v>367</v>
      </c>
      <c r="H48" s="51">
        <v>12</v>
      </c>
      <c r="I48" s="51">
        <v>1</v>
      </c>
      <c r="J48" s="157">
        <v>2</v>
      </c>
    </row>
    <row r="49" spans="1:10" ht="12.75">
      <c r="A49" s="156">
        <v>47</v>
      </c>
      <c r="B49" s="16" t="s">
        <v>363</v>
      </c>
      <c r="C49" s="51">
        <v>2</v>
      </c>
      <c r="D49" s="51">
        <v>1</v>
      </c>
      <c r="E49" s="51">
        <v>-1</v>
      </c>
      <c r="F49" s="51">
        <v>12</v>
      </c>
      <c r="G49" s="138" t="s">
        <v>367</v>
      </c>
      <c r="H49" s="51">
        <v>17</v>
      </c>
      <c r="I49" s="51">
        <v>1</v>
      </c>
      <c r="J49" s="157">
        <v>3</v>
      </c>
    </row>
    <row r="50" spans="1:10" ht="13.5" thickBot="1">
      <c r="A50" s="158">
        <v>48</v>
      </c>
      <c r="B50" s="159" t="s">
        <v>364</v>
      </c>
      <c r="C50" s="146">
        <v>10</v>
      </c>
      <c r="D50" s="146">
        <v>0</v>
      </c>
      <c r="E50" s="146">
        <v>-1</v>
      </c>
      <c r="F50" s="146">
        <v>6</v>
      </c>
      <c r="G50" s="160" t="s">
        <v>365</v>
      </c>
      <c r="H50" s="146">
        <v>13</v>
      </c>
      <c r="I50" s="146">
        <v>2</v>
      </c>
      <c r="J50" s="147">
        <v>3</v>
      </c>
    </row>
    <row r="53" ht="13.5" thickBot="1">
      <c r="B53" s="1" t="s">
        <v>373</v>
      </c>
    </row>
    <row r="54" spans="1:10" ht="13.5" thickBot="1">
      <c r="A54" s="152"/>
      <c r="B54" s="153" t="s">
        <v>316</v>
      </c>
      <c r="C54" s="100" t="s">
        <v>239</v>
      </c>
      <c r="D54" s="100" t="s">
        <v>240</v>
      </c>
      <c r="E54" s="100" t="s">
        <v>374</v>
      </c>
      <c r="F54" s="100" t="s">
        <v>317</v>
      </c>
      <c r="G54" s="100"/>
      <c r="H54" s="100" t="s">
        <v>3</v>
      </c>
      <c r="I54" s="100" t="s">
        <v>1</v>
      </c>
      <c r="J54" s="99" t="s">
        <v>72</v>
      </c>
    </row>
    <row r="55" spans="1:10" ht="12.75">
      <c r="A55" s="154">
        <v>1</v>
      </c>
      <c r="B55" s="41" t="s">
        <v>399</v>
      </c>
      <c r="C55" s="54">
        <v>0</v>
      </c>
      <c r="D55" s="54">
        <v>0</v>
      </c>
      <c r="E55" s="155"/>
      <c r="F55" s="54">
        <v>0</v>
      </c>
      <c r="G55" s="155"/>
      <c r="H55" s="54">
        <v>0</v>
      </c>
      <c r="I55" s="54">
        <v>0</v>
      </c>
      <c r="J55" s="150">
        <v>0</v>
      </c>
    </row>
    <row r="56" spans="1:10" ht="12.75">
      <c r="A56" s="156">
        <v>2</v>
      </c>
      <c r="B56" s="16" t="s">
        <v>380</v>
      </c>
      <c r="C56" s="51">
        <v>5</v>
      </c>
      <c r="D56" s="51">
        <v>0</v>
      </c>
      <c r="E56" s="138"/>
      <c r="F56" s="51">
        <v>4</v>
      </c>
      <c r="G56" s="138" t="s">
        <v>365</v>
      </c>
      <c r="H56" s="51">
        <v>3</v>
      </c>
      <c r="I56" s="51">
        <v>3</v>
      </c>
      <c r="J56" s="157">
        <v>-2</v>
      </c>
    </row>
    <row r="57" spans="1:10" ht="12.75">
      <c r="A57" s="156">
        <v>3</v>
      </c>
      <c r="B57" s="16" t="s">
        <v>375</v>
      </c>
      <c r="C57" s="51">
        <v>4</v>
      </c>
      <c r="D57" s="51">
        <v>0</v>
      </c>
      <c r="E57" s="138"/>
      <c r="F57" s="51">
        <v>2</v>
      </c>
      <c r="G57" s="138" t="s">
        <v>365</v>
      </c>
      <c r="H57" s="51">
        <v>2</v>
      </c>
      <c r="I57" s="51">
        <v>5</v>
      </c>
      <c r="J57" s="157">
        <v>-2</v>
      </c>
    </row>
    <row r="58" spans="1:10" ht="12.75">
      <c r="A58" s="156">
        <v>4</v>
      </c>
      <c r="B58" s="16" t="s">
        <v>379</v>
      </c>
      <c r="C58" s="51">
        <v>5</v>
      </c>
      <c r="D58" s="51">
        <v>1</v>
      </c>
      <c r="E58" s="138"/>
      <c r="F58" s="51">
        <v>6</v>
      </c>
      <c r="G58" s="138" t="s">
        <v>365</v>
      </c>
      <c r="H58" s="51">
        <v>5</v>
      </c>
      <c r="I58" s="51">
        <v>3</v>
      </c>
      <c r="J58" s="157">
        <v>-1</v>
      </c>
    </row>
    <row r="59" spans="1:10" ht="12.75">
      <c r="A59" s="156">
        <v>5</v>
      </c>
      <c r="B59" s="16" t="s">
        <v>376</v>
      </c>
      <c r="C59" s="51">
        <v>4</v>
      </c>
      <c r="D59" s="51">
        <v>0</v>
      </c>
      <c r="E59" s="138"/>
      <c r="F59" s="51">
        <v>3</v>
      </c>
      <c r="G59" s="138" t="s">
        <v>365</v>
      </c>
      <c r="H59" s="51">
        <v>3</v>
      </c>
      <c r="I59" s="51">
        <v>5</v>
      </c>
      <c r="J59" s="157">
        <v>-1</v>
      </c>
    </row>
    <row r="60" spans="1:10" ht="12.75">
      <c r="A60" s="156">
        <v>6</v>
      </c>
      <c r="B60" s="16" t="s">
        <v>377</v>
      </c>
      <c r="C60" s="51">
        <v>4</v>
      </c>
      <c r="D60" s="51">
        <v>0</v>
      </c>
      <c r="E60" s="138"/>
      <c r="F60" s="51">
        <v>4</v>
      </c>
      <c r="G60" s="138" t="s">
        <v>365</v>
      </c>
      <c r="H60" s="51">
        <v>4</v>
      </c>
      <c r="I60" s="51">
        <v>4</v>
      </c>
      <c r="J60" s="157">
        <v>-1</v>
      </c>
    </row>
    <row r="61" spans="1:10" ht="12.75">
      <c r="A61" s="156">
        <v>7</v>
      </c>
      <c r="B61" s="16" t="s">
        <v>378</v>
      </c>
      <c r="C61" s="51">
        <v>5</v>
      </c>
      <c r="D61" s="51">
        <v>1</v>
      </c>
      <c r="E61" s="138"/>
      <c r="F61" s="51">
        <v>8</v>
      </c>
      <c r="G61" s="138" t="s">
        <v>365</v>
      </c>
      <c r="H61" s="51">
        <v>6</v>
      </c>
      <c r="I61" s="51">
        <v>3</v>
      </c>
      <c r="J61" s="157">
        <v>0</v>
      </c>
    </row>
    <row r="62" spans="1:10" ht="12.75">
      <c r="A62" s="156">
        <v>8</v>
      </c>
      <c r="B62" s="16" t="s">
        <v>381</v>
      </c>
      <c r="C62" s="51">
        <v>4</v>
      </c>
      <c r="D62" s="51">
        <v>0</v>
      </c>
      <c r="E62" s="138"/>
      <c r="F62" s="51">
        <v>7</v>
      </c>
      <c r="G62" s="138" t="s">
        <v>365</v>
      </c>
      <c r="H62" s="51">
        <v>4</v>
      </c>
      <c r="I62" s="51">
        <v>5</v>
      </c>
      <c r="J62" s="157">
        <v>0</v>
      </c>
    </row>
    <row r="63" spans="1:10" ht="12.75">
      <c r="A63" s="156">
        <v>9</v>
      </c>
      <c r="B63" s="16" t="s">
        <v>382</v>
      </c>
      <c r="C63" s="51">
        <v>4</v>
      </c>
      <c r="D63" s="51">
        <v>0</v>
      </c>
      <c r="E63" s="138"/>
      <c r="F63" s="51">
        <v>8</v>
      </c>
      <c r="G63" s="138" t="s">
        <v>365</v>
      </c>
      <c r="H63" s="51">
        <v>5</v>
      </c>
      <c r="I63" s="51">
        <v>4</v>
      </c>
      <c r="J63" s="157">
        <v>0</v>
      </c>
    </row>
    <row r="64" spans="1:10" ht="12.75">
      <c r="A64" s="156">
        <v>10</v>
      </c>
      <c r="B64" s="16" t="s">
        <v>383</v>
      </c>
      <c r="C64" s="51">
        <v>5</v>
      </c>
      <c r="D64" s="51">
        <v>1</v>
      </c>
      <c r="E64" s="138"/>
      <c r="F64" s="51">
        <v>12</v>
      </c>
      <c r="G64" s="138" t="s">
        <v>365</v>
      </c>
      <c r="H64" s="51">
        <v>7</v>
      </c>
      <c r="I64" s="51">
        <v>3</v>
      </c>
      <c r="J64" s="157">
        <v>1</v>
      </c>
    </row>
    <row r="65" spans="1:10" ht="12.75">
      <c r="A65" s="156">
        <v>11</v>
      </c>
      <c r="B65" s="16" t="s">
        <v>384</v>
      </c>
      <c r="C65" s="51">
        <v>4</v>
      </c>
      <c r="D65" s="51">
        <v>0</v>
      </c>
      <c r="E65" s="138"/>
      <c r="F65" s="51">
        <v>8</v>
      </c>
      <c r="G65" s="138" t="s">
        <v>365</v>
      </c>
      <c r="H65" s="51">
        <v>6</v>
      </c>
      <c r="I65" s="51">
        <v>5</v>
      </c>
      <c r="J65" s="157">
        <v>1</v>
      </c>
    </row>
    <row r="66" spans="1:10" ht="12.75">
      <c r="A66" s="156">
        <v>12</v>
      </c>
      <c r="B66" s="16" t="s">
        <v>385</v>
      </c>
      <c r="C66" s="51">
        <v>5</v>
      </c>
      <c r="D66" s="51">
        <v>1</v>
      </c>
      <c r="E66" s="138"/>
      <c r="F66" s="51">
        <v>16</v>
      </c>
      <c r="G66" s="138" t="s">
        <v>365</v>
      </c>
      <c r="H66" s="51">
        <v>17</v>
      </c>
      <c r="I66" s="51">
        <v>3</v>
      </c>
      <c r="J66" s="157">
        <v>3</v>
      </c>
    </row>
    <row r="67" spans="1:10" ht="12.75">
      <c r="A67" s="156">
        <v>13</v>
      </c>
      <c r="B67" s="16" t="s">
        <v>318</v>
      </c>
      <c r="C67" s="51">
        <v>2</v>
      </c>
      <c r="D67" s="51">
        <v>0</v>
      </c>
      <c r="E67" s="138"/>
      <c r="F67" s="51">
        <v>0</v>
      </c>
      <c r="G67" s="138" t="s">
        <v>365</v>
      </c>
      <c r="H67" s="51">
        <v>2</v>
      </c>
      <c r="I67" s="51">
        <v>6</v>
      </c>
      <c r="J67" s="157">
        <v>-3</v>
      </c>
    </row>
    <row r="68" spans="1:10" ht="12.75">
      <c r="A68" s="156">
        <v>14</v>
      </c>
      <c r="B68" s="16" t="s">
        <v>320</v>
      </c>
      <c r="C68" s="51">
        <v>2</v>
      </c>
      <c r="D68" s="51">
        <v>0</v>
      </c>
      <c r="E68" s="138"/>
      <c r="F68" s="51">
        <v>0</v>
      </c>
      <c r="G68" s="138" t="s">
        <v>365</v>
      </c>
      <c r="H68" s="51">
        <v>2</v>
      </c>
      <c r="I68" s="51">
        <v>6</v>
      </c>
      <c r="J68" s="157">
        <v>-2</v>
      </c>
    </row>
    <row r="69" spans="1:10" ht="12.75">
      <c r="A69" s="156">
        <v>15</v>
      </c>
      <c r="B69" s="16" t="s">
        <v>386</v>
      </c>
      <c r="C69" s="51">
        <v>0</v>
      </c>
      <c r="D69" s="51">
        <v>1</v>
      </c>
      <c r="E69" s="138"/>
      <c r="F69" s="51">
        <v>2</v>
      </c>
      <c r="G69" s="138" t="s">
        <v>367</v>
      </c>
      <c r="H69" s="51">
        <v>1</v>
      </c>
      <c r="I69" s="51">
        <v>5</v>
      </c>
      <c r="J69" s="157">
        <v>-2</v>
      </c>
    </row>
    <row r="70" spans="1:10" ht="12.75">
      <c r="A70" s="156">
        <v>16</v>
      </c>
      <c r="B70" s="16" t="s">
        <v>387</v>
      </c>
      <c r="C70" s="51">
        <v>2</v>
      </c>
      <c r="D70" s="51">
        <v>1</v>
      </c>
      <c r="E70" s="138"/>
      <c r="F70" s="51">
        <v>0</v>
      </c>
      <c r="G70" s="138" t="s">
        <v>367</v>
      </c>
      <c r="H70" s="51">
        <v>2</v>
      </c>
      <c r="I70" s="51">
        <v>2</v>
      </c>
      <c r="J70" s="157">
        <v>-2</v>
      </c>
    </row>
    <row r="71" spans="1:10" ht="12.75">
      <c r="A71" s="156">
        <v>17</v>
      </c>
      <c r="B71" s="16" t="s">
        <v>388</v>
      </c>
      <c r="C71" s="51">
        <v>0</v>
      </c>
      <c r="D71" s="51">
        <v>0</v>
      </c>
      <c r="E71" s="138"/>
      <c r="F71" s="51">
        <v>2</v>
      </c>
      <c r="G71" s="138" t="s">
        <v>367</v>
      </c>
      <c r="H71" s="51">
        <v>1</v>
      </c>
      <c r="I71" s="51">
        <v>5</v>
      </c>
      <c r="J71" s="157">
        <v>-2</v>
      </c>
    </row>
    <row r="72" spans="1:10" ht="12.75">
      <c r="A72" s="156">
        <v>18</v>
      </c>
      <c r="B72" s="16" t="s">
        <v>322</v>
      </c>
      <c r="C72" s="51">
        <v>2</v>
      </c>
      <c r="D72" s="51">
        <v>1</v>
      </c>
      <c r="E72" s="138"/>
      <c r="F72" s="51">
        <v>3</v>
      </c>
      <c r="G72" s="138" t="s">
        <v>366</v>
      </c>
      <c r="H72" s="51">
        <v>3</v>
      </c>
      <c r="I72" s="51">
        <v>5</v>
      </c>
      <c r="J72" s="157">
        <v>-2</v>
      </c>
    </row>
    <row r="73" spans="1:10" ht="12.75">
      <c r="A73" s="156">
        <v>19</v>
      </c>
      <c r="B73" s="16" t="s">
        <v>389</v>
      </c>
      <c r="C73" s="51">
        <v>2</v>
      </c>
      <c r="D73" s="51">
        <v>1</v>
      </c>
      <c r="E73" s="138"/>
      <c r="F73" s="51">
        <v>4</v>
      </c>
      <c r="G73" s="138" t="s">
        <v>367</v>
      </c>
      <c r="H73" s="51">
        <v>8</v>
      </c>
      <c r="I73" s="51">
        <v>2</v>
      </c>
      <c r="J73" s="157">
        <v>-1</v>
      </c>
    </row>
    <row r="74" spans="1:10" ht="12.75">
      <c r="A74" s="156">
        <v>20</v>
      </c>
      <c r="B74" s="16" t="s">
        <v>326</v>
      </c>
      <c r="C74" s="51">
        <v>2</v>
      </c>
      <c r="D74" s="51">
        <v>0</v>
      </c>
      <c r="E74" s="138"/>
      <c r="F74" s="51">
        <v>1</v>
      </c>
      <c r="G74" s="138" t="s">
        <v>365</v>
      </c>
      <c r="H74" s="51">
        <v>2</v>
      </c>
      <c r="I74" s="51">
        <v>6</v>
      </c>
      <c r="J74" s="157">
        <v>-1</v>
      </c>
    </row>
    <row r="75" spans="1:10" ht="12.75">
      <c r="A75" s="156">
        <v>21</v>
      </c>
      <c r="B75" s="16" t="s">
        <v>329</v>
      </c>
      <c r="C75" s="51">
        <v>2</v>
      </c>
      <c r="D75" s="51">
        <v>1</v>
      </c>
      <c r="E75" s="138"/>
      <c r="F75" s="51">
        <v>4</v>
      </c>
      <c r="G75" s="138" t="s">
        <v>366</v>
      </c>
      <c r="H75" s="51">
        <v>3</v>
      </c>
      <c r="I75" s="51">
        <v>5</v>
      </c>
      <c r="J75" s="157">
        <v>-1</v>
      </c>
    </row>
    <row r="76" spans="1:10" ht="12.75">
      <c r="A76" s="156">
        <v>22</v>
      </c>
      <c r="B76" s="16" t="s">
        <v>390</v>
      </c>
      <c r="C76" s="51">
        <v>1</v>
      </c>
      <c r="D76" s="51">
        <v>0</v>
      </c>
      <c r="E76" s="138"/>
      <c r="F76" s="51">
        <v>4</v>
      </c>
      <c r="G76" s="138" t="s">
        <v>365</v>
      </c>
      <c r="H76" s="51">
        <v>4</v>
      </c>
      <c r="I76" s="51">
        <v>6</v>
      </c>
      <c r="J76" s="157">
        <v>-1</v>
      </c>
    </row>
    <row r="77" spans="1:10" ht="12.75">
      <c r="A77" s="156">
        <v>23</v>
      </c>
      <c r="B77" s="16" t="s">
        <v>338</v>
      </c>
      <c r="C77" s="51">
        <v>1</v>
      </c>
      <c r="D77" s="51">
        <v>0</v>
      </c>
      <c r="E77" s="138"/>
      <c r="F77" s="51">
        <v>4</v>
      </c>
      <c r="G77" s="138" t="s">
        <v>365</v>
      </c>
      <c r="H77" s="51">
        <v>6</v>
      </c>
      <c r="I77" s="51">
        <v>6</v>
      </c>
      <c r="J77" s="157">
        <v>0</v>
      </c>
    </row>
    <row r="78" spans="1:10" ht="12.75">
      <c r="A78" s="156">
        <v>24</v>
      </c>
      <c r="B78" s="16" t="s">
        <v>391</v>
      </c>
      <c r="C78" s="51">
        <v>2</v>
      </c>
      <c r="D78" s="51">
        <v>1</v>
      </c>
      <c r="E78" s="138"/>
      <c r="F78" s="51">
        <v>6</v>
      </c>
      <c r="G78" s="138" t="s">
        <v>366</v>
      </c>
      <c r="H78" s="51">
        <v>6</v>
      </c>
      <c r="I78" s="51">
        <v>5</v>
      </c>
      <c r="J78" s="157">
        <v>0</v>
      </c>
    </row>
    <row r="79" spans="1:10" ht="12.75">
      <c r="A79" s="156">
        <v>25</v>
      </c>
      <c r="B79" s="16" t="s">
        <v>352</v>
      </c>
      <c r="C79" s="51">
        <v>1</v>
      </c>
      <c r="D79" s="51">
        <v>0</v>
      </c>
      <c r="E79" s="138"/>
      <c r="F79" s="51">
        <v>4</v>
      </c>
      <c r="G79" s="138" t="s">
        <v>365</v>
      </c>
      <c r="H79" s="51">
        <v>6</v>
      </c>
      <c r="I79" s="51">
        <v>6</v>
      </c>
      <c r="J79" s="157">
        <v>0</v>
      </c>
    </row>
    <row r="80" spans="1:10" ht="12.75">
      <c r="A80" s="156">
        <v>26</v>
      </c>
      <c r="B80" s="16" t="s">
        <v>392</v>
      </c>
      <c r="C80" s="51">
        <v>2</v>
      </c>
      <c r="D80" s="51">
        <v>1</v>
      </c>
      <c r="E80" s="138"/>
      <c r="F80" s="51">
        <v>3</v>
      </c>
      <c r="G80" s="138" t="s">
        <v>367</v>
      </c>
      <c r="H80" s="51">
        <v>6</v>
      </c>
      <c r="I80" s="51">
        <v>2</v>
      </c>
      <c r="J80" s="157">
        <v>0</v>
      </c>
    </row>
    <row r="81" spans="1:10" ht="12.75">
      <c r="A81" s="156">
        <v>27</v>
      </c>
      <c r="B81" s="16" t="s">
        <v>393</v>
      </c>
      <c r="C81" s="51">
        <v>0</v>
      </c>
      <c r="D81" s="51">
        <v>1</v>
      </c>
      <c r="E81" s="138"/>
      <c r="F81" s="51">
        <v>6</v>
      </c>
      <c r="G81" s="138" t="s">
        <v>367</v>
      </c>
      <c r="H81" s="51">
        <v>11</v>
      </c>
      <c r="I81" s="51">
        <v>5</v>
      </c>
      <c r="J81" s="157">
        <v>1</v>
      </c>
    </row>
    <row r="82" spans="1:10" ht="12.75">
      <c r="A82" s="156">
        <v>28</v>
      </c>
      <c r="B82" s="16" t="s">
        <v>394</v>
      </c>
      <c r="C82" s="51">
        <v>0</v>
      </c>
      <c r="D82" s="51">
        <v>-1</v>
      </c>
      <c r="E82" s="138"/>
      <c r="F82" s="51"/>
      <c r="G82" s="138"/>
      <c r="H82" s="51">
        <v>3</v>
      </c>
      <c r="I82" s="51">
        <v>5</v>
      </c>
      <c r="J82" s="157">
        <v>1</v>
      </c>
    </row>
    <row r="83" spans="1:10" ht="12.75">
      <c r="A83" s="156">
        <v>29</v>
      </c>
      <c r="B83" s="16" t="s">
        <v>350</v>
      </c>
      <c r="C83" s="51">
        <v>2</v>
      </c>
      <c r="D83" s="51">
        <v>1</v>
      </c>
      <c r="E83" s="138"/>
      <c r="F83" s="51">
        <v>8</v>
      </c>
      <c r="G83" s="138" t="s">
        <v>366</v>
      </c>
      <c r="H83" s="51">
        <v>14</v>
      </c>
      <c r="I83" s="51">
        <v>5</v>
      </c>
      <c r="J83" s="157">
        <v>1</v>
      </c>
    </row>
    <row r="84" spans="1:10" ht="12.75">
      <c r="A84" s="156">
        <v>30</v>
      </c>
      <c r="B84" s="16" t="s">
        <v>395</v>
      </c>
      <c r="C84" s="51">
        <v>2</v>
      </c>
      <c r="D84" s="51">
        <v>1</v>
      </c>
      <c r="E84" s="138"/>
      <c r="F84" s="51">
        <v>4</v>
      </c>
      <c r="G84" s="138" t="s">
        <v>367</v>
      </c>
      <c r="H84" s="51">
        <v>8</v>
      </c>
      <c r="I84" s="51">
        <v>2</v>
      </c>
      <c r="J84" s="157">
        <v>1</v>
      </c>
    </row>
    <row r="85" spans="1:10" ht="12.75">
      <c r="A85" s="156">
        <v>31</v>
      </c>
      <c r="B85" s="16" t="s">
        <v>396</v>
      </c>
      <c r="C85" s="51">
        <v>0</v>
      </c>
      <c r="D85" s="51">
        <v>0</v>
      </c>
      <c r="E85" s="138"/>
      <c r="F85" s="51">
        <v>6</v>
      </c>
      <c r="G85" s="138" t="s">
        <v>367</v>
      </c>
      <c r="H85" s="51">
        <v>11</v>
      </c>
      <c r="I85" s="51">
        <v>5</v>
      </c>
      <c r="J85" s="157">
        <v>1</v>
      </c>
    </row>
    <row r="86" spans="1:10" ht="12.75">
      <c r="A86" s="156">
        <v>32</v>
      </c>
      <c r="B86" s="16" t="s">
        <v>356</v>
      </c>
      <c r="C86" s="51">
        <v>1</v>
      </c>
      <c r="D86" s="51">
        <v>0</v>
      </c>
      <c r="E86" s="138"/>
      <c r="F86" s="51">
        <v>4</v>
      </c>
      <c r="G86" s="138" t="s">
        <v>365</v>
      </c>
      <c r="H86" s="51">
        <v>12</v>
      </c>
      <c r="I86" s="51">
        <v>6</v>
      </c>
      <c r="J86" s="157">
        <v>1</v>
      </c>
    </row>
    <row r="87" spans="1:10" ht="12.75">
      <c r="A87" s="156">
        <v>33</v>
      </c>
      <c r="B87" s="16" t="s">
        <v>357</v>
      </c>
      <c r="C87" s="51">
        <v>1</v>
      </c>
      <c r="D87" s="51">
        <v>0</v>
      </c>
      <c r="E87" s="138"/>
      <c r="F87" s="51">
        <v>5</v>
      </c>
      <c r="G87" s="138" t="s">
        <v>365</v>
      </c>
      <c r="H87" s="51">
        <v>6</v>
      </c>
      <c r="I87" s="51">
        <v>6</v>
      </c>
      <c r="J87" s="157">
        <v>1</v>
      </c>
    </row>
    <row r="88" spans="1:10" ht="12.75">
      <c r="A88" s="156">
        <v>34</v>
      </c>
      <c r="B88" s="16" t="s">
        <v>359</v>
      </c>
      <c r="C88" s="51">
        <v>2</v>
      </c>
      <c r="D88" s="51">
        <v>1</v>
      </c>
      <c r="E88" s="138"/>
      <c r="F88" s="51">
        <v>12</v>
      </c>
      <c r="G88" s="138" t="s">
        <v>366</v>
      </c>
      <c r="H88" s="51">
        <v>18</v>
      </c>
      <c r="I88" s="51">
        <v>5</v>
      </c>
      <c r="J88" s="157">
        <v>2</v>
      </c>
    </row>
    <row r="89" spans="1:10" ht="12.75">
      <c r="A89" s="156">
        <v>35</v>
      </c>
      <c r="B89" s="16" t="s">
        <v>360</v>
      </c>
      <c r="C89" s="51">
        <v>1</v>
      </c>
      <c r="D89" s="51">
        <v>0</v>
      </c>
      <c r="E89" s="138"/>
      <c r="F89" s="51">
        <v>6</v>
      </c>
      <c r="G89" s="138" t="s">
        <v>365</v>
      </c>
      <c r="H89" s="51">
        <v>16</v>
      </c>
      <c r="I89" s="51">
        <v>6</v>
      </c>
      <c r="J89" s="157">
        <v>2</v>
      </c>
    </row>
    <row r="90" spans="1:10" ht="12.75">
      <c r="A90" s="156">
        <v>36</v>
      </c>
      <c r="B90" s="16" t="s">
        <v>397</v>
      </c>
      <c r="C90" s="51">
        <v>2</v>
      </c>
      <c r="D90" s="51">
        <v>1</v>
      </c>
      <c r="E90" s="138"/>
      <c r="F90" s="51">
        <v>6</v>
      </c>
      <c r="G90" s="138" t="s">
        <v>367</v>
      </c>
      <c r="H90" s="51">
        <v>16</v>
      </c>
      <c r="I90" s="51">
        <v>2</v>
      </c>
      <c r="J90" s="157">
        <v>2</v>
      </c>
    </row>
    <row r="91" spans="1:10" ht="13.5" thickBot="1">
      <c r="A91" s="158">
        <v>37</v>
      </c>
      <c r="B91" s="159" t="s">
        <v>398</v>
      </c>
      <c r="C91" s="146">
        <v>0</v>
      </c>
      <c r="D91" s="146">
        <v>0</v>
      </c>
      <c r="E91" s="160"/>
      <c r="F91" s="146">
        <v>8</v>
      </c>
      <c r="G91" s="160" t="s">
        <v>367</v>
      </c>
      <c r="H91" s="146">
        <v>17</v>
      </c>
      <c r="I91" s="146">
        <v>5</v>
      </c>
      <c r="J91" s="147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5" sqref="A25:IV25"/>
    </sheetView>
  </sheetViews>
  <sheetFormatPr defaultColWidth="11.421875" defaultRowHeight="12.75"/>
  <cols>
    <col min="1" max="1" width="4.7109375" style="49" customWidth="1"/>
    <col min="2" max="2" width="11.421875" style="161" customWidth="1"/>
    <col min="3" max="3" width="8.7109375" style="49" customWidth="1"/>
    <col min="4" max="5" width="8.57421875" style="49" customWidth="1"/>
    <col min="6" max="6" width="10.421875" style="49" customWidth="1"/>
    <col min="7" max="7" width="4.8515625" style="49" customWidth="1"/>
    <col min="8" max="8" width="7.140625" style="49" customWidth="1"/>
    <col min="9" max="9" width="7.421875" style="49" customWidth="1"/>
    <col min="10" max="10" width="8.140625" style="49" customWidth="1"/>
    <col min="11" max="16384" width="11.421875" style="1" customWidth="1"/>
  </cols>
  <sheetData>
    <row r="1" ht="13.5" thickBot="1">
      <c r="B1" s="161" t="s">
        <v>238</v>
      </c>
    </row>
    <row r="2" spans="1:10" ht="13.5" thickBot="1">
      <c r="A2" s="136"/>
      <c r="B2" s="162" t="s">
        <v>238</v>
      </c>
      <c r="C2" s="100" t="s">
        <v>239</v>
      </c>
      <c r="D2" s="100" t="s">
        <v>240</v>
      </c>
      <c r="E2" s="100" t="s">
        <v>241</v>
      </c>
      <c r="F2" s="100" t="s">
        <v>317</v>
      </c>
      <c r="G2" s="100"/>
      <c r="H2" s="100" t="s">
        <v>3</v>
      </c>
      <c r="I2" s="100" t="s">
        <v>1</v>
      </c>
      <c r="J2" s="99" t="s">
        <v>72</v>
      </c>
    </row>
    <row r="3" spans="1:10" ht="12.75">
      <c r="A3" s="163">
        <v>1</v>
      </c>
      <c r="B3" s="164" t="s">
        <v>404</v>
      </c>
      <c r="C3" s="165">
        <v>0</v>
      </c>
      <c r="D3" s="165">
        <v>0</v>
      </c>
      <c r="E3" s="165">
        <v>0</v>
      </c>
      <c r="F3" s="165">
        <v>0</v>
      </c>
      <c r="G3" s="165"/>
      <c r="H3" s="165">
        <v>0</v>
      </c>
      <c r="I3" s="165">
        <v>0</v>
      </c>
      <c r="J3" s="166">
        <v>0</v>
      </c>
    </row>
    <row r="4" spans="1:10" ht="12.75">
      <c r="A4" s="167">
        <v>2</v>
      </c>
      <c r="B4" s="168" t="s">
        <v>401</v>
      </c>
      <c r="C4" s="51">
        <v>-3</v>
      </c>
      <c r="D4" s="51">
        <v>0</v>
      </c>
      <c r="E4" s="51">
        <v>4</v>
      </c>
      <c r="F4" s="51">
        <v>1</v>
      </c>
      <c r="G4" s="138" t="s">
        <v>367</v>
      </c>
      <c r="H4" s="51">
        <v>5</v>
      </c>
      <c r="I4" s="51">
        <v>2</v>
      </c>
      <c r="J4" s="157">
        <v>0</v>
      </c>
    </row>
    <row r="5" spans="1:10" ht="12.75">
      <c r="A5" s="167">
        <v>3</v>
      </c>
      <c r="B5" s="168" t="s">
        <v>402</v>
      </c>
      <c r="C5" s="51">
        <v>-4</v>
      </c>
      <c r="D5" s="51">
        <v>-1</v>
      </c>
      <c r="E5" s="51">
        <v>5</v>
      </c>
      <c r="F5" s="51">
        <v>2</v>
      </c>
      <c r="G5" s="138" t="s">
        <v>367</v>
      </c>
      <c r="H5" s="51">
        <v>8</v>
      </c>
      <c r="I5" s="51">
        <v>1</v>
      </c>
      <c r="J5" s="157">
        <v>1</v>
      </c>
    </row>
    <row r="6" spans="1:10" ht="13.5" thickBot="1">
      <c r="A6" s="169">
        <v>4</v>
      </c>
      <c r="B6" s="170" t="s">
        <v>403</v>
      </c>
      <c r="C6" s="146">
        <v>-3</v>
      </c>
      <c r="D6" s="146">
        <v>1</v>
      </c>
      <c r="E6" s="146">
        <v>3</v>
      </c>
      <c r="F6" s="146">
        <v>0</v>
      </c>
      <c r="G6" s="160" t="s">
        <v>367</v>
      </c>
      <c r="H6" s="146">
        <v>2</v>
      </c>
      <c r="I6" s="146">
        <v>3</v>
      </c>
      <c r="J6" s="147">
        <v>-1</v>
      </c>
    </row>
    <row r="8" ht="13.5" thickBot="1">
      <c r="B8" s="161" t="s">
        <v>91</v>
      </c>
    </row>
    <row r="9" spans="1:6" ht="13.5" thickBot="1">
      <c r="A9" s="171"/>
      <c r="B9" s="172" t="s">
        <v>91</v>
      </c>
      <c r="C9" s="137"/>
      <c r="D9" s="137"/>
      <c r="E9" s="137" t="s">
        <v>405</v>
      </c>
      <c r="F9" s="96" t="s">
        <v>237</v>
      </c>
    </row>
    <row r="10" spans="1:6" ht="12.75">
      <c r="A10" s="163">
        <v>1</v>
      </c>
      <c r="B10" s="173" t="s">
        <v>399</v>
      </c>
      <c r="C10" s="174"/>
      <c r="D10" s="175"/>
      <c r="E10" s="143">
        <v>0</v>
      </c>
      <c r="F10" s="176">
        <v>0</v>
      </c>
    </row>
    <row r="11" spans="1:6" ht="12.75">
      <c r="A11" s="177">
        <v>2</v>
      </c>
      <c r="B11" s="178" t="s">
        <v>406</v>
      </c>
      <c r="C11" s="179"/>
      <c r="D11" s="180"/>
      <c r="E11" s="54">
        <v>0</v>
      </c>
      <c r="F11" s="181">
        <v>1</v>
      </c>
    </row>
    <row r="12" spans="1:6" ht="12.75">
      <c r="A12" s="177">
        <v>3</v>
      </c>
      <c r="B12" s="178" t="s">
        <v>407</v>
      </c>
      <c r="C12" s="179"/>
      <c r="D12" s="180"/>
      <c r="E12" s="54">
        <v>-1</v>
      </c>
      <c r="F12" s="181">
        <v>2</v>
      </c>
    </row>
    <row r="13" spans="1:6" ht="12.75">
      <c r="A13" s="177">
        <v>4</v>
      </c>
      <c r="B13" s="178" t="s">
        <v>408</v>
      </c>
      <c r="C13" s="179"/>
      <c r="D13" s="180"/>
      <c r="E13" s="54">
        <v>-1</v>
      </c>
      <c r="F13" s="181">
        <v>3</v>
      </c>
    </row>
    <row r="14" spans="1:6" ht="12.75">
      <c r="A14" s="177">
        <v>5</v>
      </c>
      <c r="B14" s="178" t="s">
        <v>409</v>
      </c>
      <c r="C14" s="179"/>
      <c r="D14" s="180"/>
      <c r="E14" s="54">
        <v>-2</v>
      </c>
      <c r="F14" s="181">
        <v>4</v>
      </c>
    </row>
    <row r="15" spans="1:6" ht="12.75">
      <c r="A15" s="177">
        <v>6</v>
      </c>
      <c r="B15" s="178" t="s">
        <v>410</v>
      </c>
      <c r="C15" s="179"/>
      <c r="D15" s="180"/>
      <c r="E15" s="54">
        <v>-3</v>
      </c>
      <c r="F15" s="181">
        <v>5</v>
      </c>
    </row>
    <row r="16" spans="1:6" ht="12.75">
      <c r="A16" s="177">
        <v>7</v>
      </c>
      <c r="B16" s="178" t="s">
        <v>411</v>
      </c>
      <c r="C16" s="179"/>
      <c r="D16" s="180"/>
      <c r="E16" s="54">
        <v>-4</v>
      </c>
      <c r="F16" s="181">
        <v>6</v>
      </c>
    </row>
    <row r="17" spans="1:6" ht="12.75">
      <c r="A17" s="177">
        <v>8</v>
      </c>
      <c r="B17" s="178" t="s">
        <v>412</v>
      </c>
      <c r="C17" s="179"/>
      <c r="D17" s="180"/>
      <c r="E17" s="54">
        <v>-5</v>
      </c>
      <c r="F17" s="181">
        <v>7</v>
      </c>
    </row>
    <row r="18" spans="1:6" ht="12.75">
      <c r="A18" s="177">
        <v>9</v>
      </c>
      <c r="B18" s="178" t="s">
        <v>413</v>
      </c>
      <c r="C18" s="179"/>
      <c r="D18" s="180"/>
      <c r="E18" s="54">
        <v>0</v>
      </c>
      <c r="F18" s="181">
        <v>1</v>
      </c>
    </row>
    <row r="19" spans="1:6" ht="12.75">
      <c r="A19" s="177">
        <v>10</v>
      </c>
      <c r="B19" s="178" t="s">
        <v>414</v>
      </c>
      <c r="C19" s="179"/>
      <c r="D19" s="180"/>
      <c r="E19" s="54">
        <v>-1</v>
      </c>
      <c r="F19" s="181">
        <v>3</v>
      </c>
    </row>
    <row r="20" spans="1:6" ht="12.75">
      <c r="A20" s="177">
        <v>11</v>
      </c>
      <c r="B20" s="178" t="s">
        <v>415</v>
      </c>
      <c r="C20" s="179"/>
      <c r="D20" s="180"/>
      <c r="E20" s="54">
        <v>-2</v>
      </c>
      <c r="F20" s="181">
        <v>5</v>
      </c>
    </row>
    <row r="21" spans="1:6" ht="12.75">
      <c r="A21" s="177">
        <v>12</v>
      </c>
      <c r="B21" s="178" t="s">
        <v>416</v>
      </c>
      <c r="C21" s="179"/>
      <c r="D21" s="180"/>
      <c r="E21" s="54">
        <v>-4</v>
      </c>
      <c r="F21" s="181">
        <v>7</v>
      </c>
    </row>
    <row r="22" spans="1:6" ht="12.75">
      <c r="A22" s="177">
        <v>13</v>
      </c>
      <c r="B22" s="178" t="s">
        <v>417</v>
      </c>
      <c r="C22" s="179"/>
      <c r="D22" s="180"/>
      <c r="E22" s="54">
        <v>-6</v>
      </c>
      <c r="F22" s="181">
        <v>9</v>
      </c>
    </row>
    <row r="23" spans="1:6" ht="12.75">
      <c r="A23" s="177">
        <v>14</v>
      </c>
      <c r="B23" s="178" t="s">
        <v>418</v>
      </c>
      <c r="C23" s="179"/>
      <c r="D23" s="180"/>
      <c r="E23" s="54">
        <v>-8</v>
      </c>
      <c r="F23" s="181">
        <v>11</v>
      </c>
    </row>
    <row r="24" spans="1:6" ht="12.75">
      <c r="A24" s="177">
        <v>15</v>
      </c>
      <c r="B24" s="178" t="s">
        <v>419</v>
      </c>
      <c r="C24" s="179"/>
      <c r="D24" s="180"/>
      <c r="E24" s="54">
        <v>-10</v>
      </c>
      <c r="F24" s="181">
        <v>13</v>
      </c>
    </row>
    <row r="25" spans="1:6" ht="12.75">
      <c r="A25" s="177">
        <v>16</v>
      </c>
      <c r="B25" s="178" t="s">
        <v>420</v>
      </c>
      <c r="C25" s="179"/>
      <c r="D25" s="180"/>
      <c r="E25" s="54">
        <v>0</v>
      </c>
      <c r="F25" s="181">
        <v>2</v>
      </c>
    </row>
    <row r="26" spans="1:6" ht="12.75">
      <c r="A26" s="177">
        <v>17</v>
      </c>
      <c r="B26" s="178" t="s">
        <v>421</v>
      </c>
      <c r="C26" s="179"/>
      <c r="D26" s="180"/>
      <c r="E26" s="54">
        <v>-2</v>
      </c>
      <c r="F26" s="181">
        <v>4</v>
      </c>
    </row>
    <row r="27" spans="1:6" ht="12.75">
      <c r="A27" s="177">
        <v>18</v>
      </c>
      <c r="B27" s="178" t="s">
        <v>422</v>
      </c>
      <c r="C27" s="179"/>
      <c r="D27" s="180"/>
      <c r="E27" s="54">
        <v>-4</v>
      </c>
      <c r="F27" s="181">
        <v>6</v>
      </c>
    </row>
    <row r="28" spans="1:6" ht="12.75">
      <c r="A28" s="177">
        <v>19</v>
      </c>
      <c r="B28" s="178" t="s">
        <v>423</v>
      </c>
      <c r="C28" s="179"/>
      <c r="D28" s="180"/>
      <c r="E28" s="54">
        <v>-6</v>
      </c>
      <c r="F28" s="148">
        <v>8</v>
      </c>
    </row>
    <row r="29" spans="1:6" ht="12.75">
      <c r="A29" s="177">
        <v>20</v>
      </c>
      <c r="B29" s="178" t="s">
        <v>424</v>
      </c>
      <c r="C29" s="179"/>
      <c r="D29" s="180"/>
      <c r="E29" s="54">
        <v>-8</v>
      </c>
      <c r="F29" s="181">
        <v>10</v>
      </c>
    </row>
    <row r="30" spans="1:6" ht="12.75">
      <c r="A30" s="177">
        <v>21</v>
      </c>
      <c r="B30" s="178" t="s">
        <v>425</v>
      </c>
      <c r="C30" s="179"/>
      <c r="D30" s="180"/>
      <c r="E30" s="54">
        <v>-10</v>
      </c>
      <c r="F30" s="181">
        <v>12</v>
      </c>
    </row>
    <row r="31" spans="1:6" ht="13.5" thickBot="1">
      <c r="A31" s="182">
        <v>22</v>
      </c>
      <c r="B31" s="183" t="s">
        <v>426</v>
      </c>
      <c r="C31" s="184"/>
      <c r="D31" s="185"/>
      <c r="E31" s="141">
        <v>-12</v>
      </c>
      <c r="F31" s="142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11" sqref="M11"/>
    </sheetView>
  </sheetViews>
  <sheetFormatPr defaultColWidth="11.421875" defaultRowHeight="12.75"/>
  <cols>
    <col min="1" max="1" width="3.57421875" style="1" customWidth="1"/>
    <col min="2" max="2" width="11.7109375" style="1" customWidth="1"/>
    <col min="3" max="3" width="3.7109375" style="1" customWidth="1"/>
    <col min="4" max="4" width="5.28125" style="1" customWidth="1"/>
    <col min="5" max="5" width="12.00390625" style="1" customWidth="1"/>
    <col min="6" max="6" width="3.7109375" style="1" customWidth="1"/>
    <col min="7" max="7" width="4.421875" style="1" customWidth="1"/>
    <col min="8" max="8" width="11.7109375" style="1" customWidth="1"/>
    <col min="9" max="9" width="11.421875" style="1" customWidth="1"/>
    <col min="10" max="10" width="4.140625" style="1" customWidth="1"/>
    <col min="11" max="11" width="7.7109375" style="1" customWidth="1"/>
    <col min="12" max="12" width="3.7109375" style="1" customWidth="1"/>
    <col min="13" max="13" width="15.421875" style="1" customWidth="1"/>
    <col min="14" max="14" width="6.8515625" style="1" customWidth="1"/>
    <col min="15" max="15" width="2.421875" style="1" customWidth="1"/>
    <col min="16" max="16" width="3.8515625" style="1" customWidth="1"/>
    <col min="17" max="17" width="11.421875" style="1" customWidth="1"/>
    <col min="18" max="18" width="12.00390625" style="1" customWidth="1"/>
    <col min="19" max="16384" width="11.421875" style="1" customWidth="1"/>
  </cols>
  <sheetData>
    <row r="1" spans="2:10" ht="13.5" thickBot="1">
      <c r="B1" s="1" t="s">
        <v>470</v>
      </c>
      <c r="H1" s="1" t="s">
        <v>465</v>
      </c>
      <c r="J1" s="3"/>
    </row>
    <row r="2" spans="1:13" ht="13.5" thickBot="1">
      <c r="A2" s="152" t="s">
        <v>464</v>
      </c>
      <c r="B2" s="153" t="s">
        <v>453</v>
      </c>
      <c r="C2" s="153" t="s">
        <v>72</v>
      </c>
      <c r="D2" s="153" t="s">
        <v>471</v>
      </c>
      <c r="E2" s="213" t="s">
        <v>472</v>
      </c>
      <c r="G2" s="171" t="s">
        <v>464</v>
      </c>
      <c r="H2" s="100" t="s">
        <v>466</v>
      </c>
      <c r="I2" s="99" t="s">
        <v>467</v>
      </c>
      <c r="J2" s="3"/>
      <c r="K2" s="95" t="s">
        <v>473</v>
      </c>
      <c r="L2" s="44"/>
      <c r="M2" s="214"/>
    </row>
    <row r="3" spans="1:13" ht="13.5" thickBot="1">
      <c r="A3" s="154">
        <v>1</v>
      </c>
      <c r="B3" s="41" t="s">
        <v>454</v>
      </c>
      <c r="C3" s="54">
        <v>-2</v>
      </c>
      <c r="D3" s="54">
        <v>1</v>
      </c>
      <c r="E3" s="150">
        <v>4</v>
      </c>
      <c r="G3" s="177">
        <v>1</v>
      </c>
      <c r="H3" s="54">
        <v>-1</v>
      </c>
      <c r="I3" s="150">
        <v>-6</v>
      </c>
      <c r="J3" s="3"/>
      <c r="K3" s="215">
        <f>Perso!$E$15+Perso!$K$4+2</f>
        <v>2</v>
      </c>
      <c r="L3" s="8"/>
      <c r="M3" s="9"/>
    </row>
    <row r="4" spans="1:10" ht="12.75">
      <c r="A4" s="156">
        <v>2</v>
      </c>
      <c r="B4" s="16" t="s">
        <v>455</v>
      </c>
      <c r="C4" s="51">
        <v>-1</v>
      </c>
      <c r="D4" s="51">
        <v>2</v>
      </c>
      <c r="E4" s="157">
        <v>6</v>
      </c>
      <c r="G4" s="167">
        <v>2</v>
      </c>
      <c r="H4" s="51">
        <v>0</v>
      </c>
      <c r="I4" s="157">
        <v>-4</v>
      </c>
      <c r="J4" s="3"/>
    </row>
    <row r="5" spans="1:10" ht="12.75">
      <c r="A5" s="156">
        <v>3</v>
      </c>
      <c r="B5" s="16" t="s">
        <v>456</v>
      </c>
      <c r="C5" s="51">
        <v>-1</v>
      </c>
      <c r="D5" s="51">
        <v>2</v>
      </c>
      <c r="E5" s="157">
        <v>6</v>
      </c>
      <c r="G5" s="167">
        <v>3</v>
      </c>
      <c r="H5" s="51">
        <v>1</v>
      </c>
      <c r="I5" s="157">
        <v>-2</v>
      </c>
      <c r="J5" s="3"/>
    </row>
    <row r="6" spans="1:10" ht="12.75">
      <c r="A6" s="156">
        <v>4</v>
      </c>
      <c r="B6" s="16" t="s">
        <v>457</v>
      </c>
      <c r="C6" s="51">
        <v>-1</v>
      </c>
      <c r="D6" s="51">
        <v>2</v>
      </c>
      <c r="E6" s="157">
        <v>6</v>
      </c>
      <c r="G6" s="167">
        <v>4</v>
      </c>
      <c r="H6" s="51">
        <v>2</v>
      </c>
      <c r="I6" s="157">
        <v>-1</v>
      </c>
      <c r="J6" s="3"/>
    </row>
    <row r="7" spans="1:10" ht="12.75">
      <c r="A7" s="156">
        <v>5</v>
      </c>
      <c r="B7" s="16" t="s">
        <v>458</v>
      </c>
      <c r="C7" s="51">
        <v>0</v>
      </c>
      <c r="D7" s="51">
        <v>3</v>
      </c>
      <c r="E7" s="157">
        <v>7</v>
      </c>
      <c r="G7" s="167">
        <v>5</v>
      </c>
      <c r="H7" s="51">
        <v>3</v>
      </c>
      <c r="I7" s="157">
        <v>-1</v>
      </c>
      <c r="J7" s="3"/>
    </row>
    <row r="8" spans="1:10" ht="12.75">
      <c r="A8" s="156">
        <v>6</v>
      </c>
      <c r="B8" s="16" t="s">
        <v>459</v>
      </c>
      <c r="C8" s="51">
        <v>0</v>
      </c>
      <c r="D8" s="51">
        <v>3</v>
      </c>
      <c r="E8" s="157">
        <v>7</v>
      </c>
      <c r="G8" s="167">
        <v>6</v>
      </c>
      <c r="H8" s="51">
        <v>4</v>
      </c>
      <c r="I8" s="157">
        <v>0</v>
      </c>
      <c r="J8" s="3"/>
    </row>
    <row r="9" spans="1:9" ht="12.75">
      <c r="A9" s="156">
        <v>7</v>
      </c>
      <c r="B9" s="16" t="s">
        <v>460</v>
      </c>
      <c r="C9" s="51">
        <v>0</v>
      </c>
      <c r="D9" s="51">
        <v>3</v>
      </c>
      <c r="E9" s="157">
        <v>7</v>
      </c>
      <c r="G9" s="167">
        <v>7</v>
      </c>
      <c r="H9" s="51">
        <v>5</v>
      </c>
      <c r="I9" s="157">
        <v>0</v>
      </c>
    </row>
    <row r="10" spans="1:9" ht="12.75">
      <c r="A10" s="156">
        <v>8</v>
      </c>
      <c r="B10" s="16" t="s">
        <v>461</v>
      </c>
      <c r="C10" s="51">
        <v>0</v>
      </c>
      <c r="D10" s="51">
        <v>3</v>
      </c>
      <c r="E10" s="157">
        <v>7</v>
      </c>
      <c r="G10" s="167">
        <v>8</v>
      </c>
      <c r="H10" s="51">
        <v>6</v>
      </c>
      <c r="I10" s="157">
        <v>0</v>
      </c>
    </row>
    <row r="11" spans="1:9" ht="12.75">
      <c r="A11" s="156">
        <v>9</v>
      </c>
      <c r="B11" s="16" t="s">
        <v>462</v>
      </c>
      <c r="C11" s="51">
        <v>1</v>
      </c>
      <c r="D11" s="51">
        <v>4</v>
      </c>
      <c r="E11" s="157">
        <v>10</v>
      </c>
      <c r="G11" s="167">
        <v>9</v>
      </c>
      <c r="H11" s="51">
        <v>7</v>
      </c>
      <c r="I11" s="157">
        <v>1</v>
      </c>
    </row>
    <row r="12" spans="1:9" ht="12.75">
      <c r="A12" s="156">
        <v>10</v>
      </c>
      <c r="B12" s="16" t="s">
        <v>463</v>
      </c>
      <c r="C12" s="51">
        <v>3</v>
      </c>
      <c r="D12" s="51">
        <v>8</v>
      </c>
      <c r="E12" s="157">
        <v>20</v>
      </c>
      <c r="G12" s="167">
        <v>10</v>
      </c>
      <c r="H12" s="51">
        <v>8</v>
      </c>
      <c r="I12" s="157">
        <v>1</v>
      </c>
    </row>
    <row r="13" spans="1:9" ht="13.5" thickBot="1">
      <c r="A13" s="158">
        <v>11</v>
      </c>
      <c r="B13" s="159" t="s">
        <v>469</v>
      </c>
      <c r="C13" s="146"/>
      <c r="D13" s="146"/>
      <c r="E13" s="147"/>
      <c r="G13" s="167">
        <v>11</v>
      </c>
      <c r="H13" s="51">
        <v>9</v>
      </c>
      <c r="I13" s="157">
        <v>2</v>
      </c>
    </row>
    <row r="14" spans="7:9" ht="12.75">
      <c r="G14" s="167">
        <v>12</v>
      </c>
      <c r="H14" s="51">
        <v>10</v>
      </c>
      <c r="I14" s="157">
        <v>4</v>
      </c>
    </row>
    <row r="15" spans="7:9" ht="12.75">
      <c r="G15" s="167">
        <v>13</v>
      </c>
      <c r="H15" s="51">
        <v>11</v>
      </c>
      <c r="I15" s="157">
        <v>6</v>
      </c>
    </row>
    <row r="16" spans="7:9" ht="12.75">
      <c r="G16" s="167">
        <v>14</v>
      </c>
      <c r="H16" s="51">
        <v>12</v>
      </c>
      <c r="I16" s="157">
        <v>8</v>
      </c>
    </row>
    <row r="17" spans="7:9" ht="12.75">
      <c r="G17" s="167">
        <v>15</v>
      </c>
      <c r="H17" s="51">
        <v>13</v>
      </c>
      <c r="I17" s="157">
        <v>10</v>
      </c>
    </row>
    <row r="18" spans="7:9" ht="12.75">
      <c r="G18" s="167">
        <v>16</v>
      </c>
      <c r="H18" s="51">
        <v>14</v>
      </c>
      <c r="I18" s="157">
        <v>12</v>
      </c>
    </row>
    <row r="19" spans="7:9" ht="12.75">
      <c r="G19" s="167">
        <v>17</v>
      </c>
      <c r="H19" s="51">
        <v>15</v>
      </c>
      <c r="I19" s="157">
        <v>15</v>
      </c>
    </row>
    <row r="20" spans="7:9" ht="12.75">
      <c r="G20" s="167">
        <v>18</v>
      </c>
      <c r="H20" s="51">
        <v>16</v>
      </c>
      <c r="I20" s="157">
        <v>18</v>
      </c>
    </row>
    <row r="21" spans="7:9" ht="12.75">
      <c r="G21" s="167">
        <v>19</v>
      </c>
      <c r="H21" s="51">
        <v>17</v>
      </c>
      <c r="I21" s="157">
        <v>21</v>
      </c>
    </row>
    <row r="22" spans="7:9" ht="12.75">
      <c r="G22" s="167">
        <v>20</v>
      </c>
      <c r="H22" s="51">
        <v>18</v>
      </c>
      <c r="I22" s="157">
        <v>24</v>
      </c>
    </row>
    <row r="23" spans="7:9" ht="12.75">
      <c r="G23" s="167">
        <v>21</v>
      </c>
      <c r="H23" s="51">
        <v>19</v>
      </c>
      <c r="I23" s="157">
        <v>27</v>
      </c>
    </row>
    <row r="24" spans="7:9" ht="12.75">
      <c r="G24" s="167">
        <v>22</v>
      </c>
      <c r="H24" s="51">
        <v>20</v>
      </c>
      <c r="I24" s="157">
        <v>31</v>
      </c>
    </row>
    <row r="25" spans="7:9" ht="12.75">
      <c r="G25" s="167">
        <v>23</v>
      </c>
      <c r="H25" s="51">
        <v>21</v>
      </c>
      <c r="I25" s="157">
        <v>35</v>
      </c>
    </row>
    <row r="26" spans="7:9" ht="12.75">
      <c r="G26" s="167">
        <v>24</v>
      </c>
      <c r="H26" s="51">
        <v>22</v>
      </c>
      <c r="I26" s="157">
        <v>39</v>
      </c>
    </row>
    <row r="27" spans="7:9" ht="13.5" thickBot="1">
      <c r="G27" s="169">
        <v>25</v>
      </c>
      <c r="H27" s="146">
        <v>23</v>
      </c>
      <c r="I27" s="147">
        <v>43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tauveron nicolas</dc:creator>
  <cp:keywords/>
  <dc:description/>
  <cp:lastModifiedBy>Stephane Adoutte</cp:lastModifiedBy>
  <cp:lastPrinted>2000-02-25T15:26:25Z</cp:lastPrinted>
  <dcterms:created xsi:type="dcterms:W3CDTF">2000-01-31T15:15:17Z</dcterms:created>
  <dcterms:modified xsi:type="dcterms:W3CDTF">2000-07-24T14:07:16Z</dcterms:modified>
  <cp:category/>
  <cp:version/>
  <cp:contentType/>
  <cp:contentStatus/>
</cp:coreProperties>
</file>